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nv\Desktop\"/>
    </mc:Choice>
  </mc:AlternateContent>
  <bookViews>
    <workbookView xWindow="0" yWindow="0" windowWidth="21600" windowHeight="9885"/>
  </bookViews>
  <sheets>
    <sheet name="нвв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c_PROD_NAME" hidden="1">[1]XLR_NoRangeSheet!$F$6</definedName>
    <definedName name="I_кварт_96">[2]Актив1999!#REF!</definedName>
    <definedName name="II_кварт_96">[2]Актив1999!#REF!</definedName>
    <definedName name="III_кварт_96">[2]Актив1999!#REF!</definedName>
    <definedName name="IV_кварт_96">[2]Актив1999!#REF!</definedName>
    <definedName name="Nотп_вн">#REF!</definedName>
    <definedName name="Nотп_нн">#REF!</definedName>
    <definedName name="Nотп_нн_ВН">#REF!</definedName>
    <definedName name="Nотп_нн_смежн">'[3]расчет тарифов'!$F$8</definedName>
    <definedName name="Nотп_нн_СН1">#REF!</definedName>
    <definedName name="Nотп_нн_СН2">#REF!</definedName>
    <definedName name="Nотп_сн1">#REF!</definedName>
    <definedName name="Nотп_сн1_ВН">#REF!</definedName>
    <definedName name="Nотп_сн2">#REF!</definedName>
    <definedName name="Nотп_сн2_ВН">#REF!</definedName>
    <definedName name="Nотп_сн2_СН1">'[3]расчет тарифов'!$D$10</definedName>
    <definedName name="Nпо_вн">#REF!</definedName>
    <definedName name="Nпо_всего">#REF!</definedName>
    <definedName name="Nпо_нн">#REF!</definedName>
    <definedName name="Nпо_сн1">#REF!</definedName>
    <definedName name="Nпо_сн2">#REF!</definedName>
    <definedName name="Nпост_всего">#REF!</definedName>
    <definedName name="Nпост_нн">'[3]расчет тарифов'!$F$7</definedName>
    <definedName name="Nпост_сн1">'[3]расчет тарифов'!$C$7</definedName>
    <definedName name="Nпост_сн2">'[3]расчет тарифов'!$D$7</definedName>
    <definedName name="RangeFlow">'[4]1 кв'!#REF!</definedName>
    <definedName name="RangeProd">'[5]1 кв'!#REF!</definedName>
    <definedName name="SUM_У">#REF!</definedName>
    <definedName name="TableName">"Dummy"</definedName>
    <definedName name="Авг_96">[2]Актив1999!#REF!</definedName>
    <definedName name="альфа_вн">#REF!</definedName>
    <definedName name="альфа_нн">#REF!</definedName>
    <definedName name="альфа_сн1">#REF!</definedName>
    <definedName name="альфа_сн2">#REF!</definedName>
    <definedName name="Апр_96">[2]Актив1999!#REF!</definedName>
    <definedName name="_xlnm.Database">#REF!</definedName>
    <definedName name="ваор">[2]Актив1999!#REF!</definedName>
    <definedName name="г">[2]Актив1999!#REF!</definedName>
    <definedName name="Дек_96">[2]Актив1999!#REF!</definedName>
    <definedName name="длт_З_пот">'[3]расчет тарифов'!$F$205</definedName>
    <definedName name="длт_Знн_сн2">'[3]расчет тарифов'!$F$222</definedName>
    <definedName name="длт_Зсн1_вн">'[3]расчет тарифов'!$F$183</definedName>
    <definedName name="длт_НВВнн_сн2">'[3]расчет тарифов'!$F$127</definedName>
    <definedName name="длт_НВВсн_вн">'[3]расчет тарифов'!$F$81</definedName>
    <definedName name="длт_НВВсн1_вн">'[3]расчет тарифов'!$H$89</definedName>
    <definedName name="длт_НВВсн2_вн">'[3]расчет тарифов'!$F$97</definedName>
    <definedName name="длт_НВВсн2_сн1">'[3]расчет тарифов'!$F$112</definedName>
    <definedName name="_xlnm.Print_Titles" localSheetId="0">нвв!$16:$16</definedName>
    <definedName name="Зпот_вн">'[3]расчет тарифов'!$F$167</definedName>
    <definedName name="Зпот_нн">'[3]расчет тарифов'!$F$218</definedName>
    <definedName name="Зпот_сн1">'[3]расчет тарифов'!$F$177</definedName>
    <definedName name="Зпот_сн2">'[3]расчет тарифов'!$F$200</definedName>
    <definedName name="Июл_96">[2]Актив1999!#REF!</definedName>
    <definedName name="Июн_96">[2]Актив1999!#REF!</definedName>
    <definedName name="Май_96">[2]Актив1999!#REF!</definedName>
    <definedName name="Мар_96">[2]Актив1999!#REF!</definedName>
    <definedName name="Месяц">[6]Содержание!$C$1</definedName>
    <definedName name="н">[2]Актив1999!#REF!</definedName>
    <definedName name="НВВвн_млн">'[3]расчет тарифов'!#REF!</definedName>
    <definedName name="НВВвн_тыс">'[3]расчет тарифов'!$B$32</definedName>
    <definedName name="НВВнн_млн">#REF!</definedName>
    <definedName name="НВВнн_тыс">#REF!</definedName>
    <definedName name="НВВсети_млн">#REF!</definedName>
    <definedName name="НВВсети_тыс">#REF!</definedName>
    <definedName name="НВВсн1_млн">'[3]расчет тарифов'!#REF!</definedName>
    <definedName name="НВВсн1_тыс">'[3]расчет тарифов'!$C$32</definedName>
    <definedName name="НВВсн2_млн">'[3]расчет тарифов'!#REF!</definedName>
    <definedName name="НВВсн2_тыс">'[3]расчет тарифов'!$D$32</definedName>
    <definedName name="нина">[7]Актив1999!#REF!</definedName>
    <definedName name="Ноя_96">[2]Актив1999!#REF!</definedName>
    <definedName name="_xlnm.Print_Area" localSheetId="0">нвв!$A$1:$Q$75</definedName>
    <definedName name="окт.">[7]Актив1999!#REF!</definedName>
    <definedName name="Окт_96">[2]Актив1999!#REF!</definedName>
    <definedName name="октябрь">[7]Актив1999!#REF!</definedName>
    <definedName name="оля">[8]Актив1999!#REF!</definedName>
    <definedName name="оо" hidden="1">[9]XLR_NoRangeSheet!$F$6</definedName>
    <definedName name="п">[2]Актив1999!#REF!</definedName>
    <definedName name="пр">[2]Актив1999!#REF!</definedName>
    <definedName name="про">[7]Актив1999!#REF!</definedName>
    <definedName name="прооллдлд">[2]Актив1999!#REF!</definedName>
    <definedName name="Сен_96">[2]Актив1999!#REF!</definedName>
    <definedName name="сравн.2" hidden="1">[10]XLR_NoRangeSheet!$F$6</definedName>
    <definedName name="Тпот_вн">'[3]расчет тарифов'!$F$163</definedName>
    <definedName name="Тпот_нн">'[3]расчет тарифов'!$F$212</definedName>
    <definedName name="Тпот_сн1">'[3]расчет тарифов'!$F$172</definedName>
    <definedName name="Тпот_сн2">'[3]расчет тарифов'!$F$191</definedName>
    <definedName name="Тсод_вн">'[3]расчет тарифов'!$F$74</definedName>
    <definedName name="Тсод_нн">'[3]расчет тарифов'!$F$132</definedName>
    <definedName name="Тсод_сн1">'[3]расчет тарифов'!$F$103</definedName>
    <definedName name="Тсод_сн2">'[3]расчет тарифов'!$F$120</definedName>
    <definedName name="Тэс">'[3]расчет тарифов'!#REF!</definedName>
    <definedName name="Увн">#REF!</definedName>
    <definedName name="Унн">#REF!</definedName>
    <definedName name="Усн1">#REF!</definedName>
    <definedName name="Усн2">#REF!</definedName>
    <definedName name="Фев_96">[2]Актив1999!#REF!</definedName>
    <definedName name="Эотп_вн">#REF!</definedName>
    <definedName name="Эотп_нн">#REF!</definedName>
    <definedName name="Эотп_нн_ВН">#REF!</definedName>
    <definedName name="Эотп_нн_смежн">'[3]расчет тарифов'!$F$17</definedName>
    <definedName name="Эотп_нн_СН1">#REF!</definedName>
    <definedName name="Эотп_нн_СН2">#REF!</definedName>
    <definedName name="Эотп_смежн_всего">#REF!</definedName>
    <definedName name="Эотп_сн1">#REF!</definedName>
    <definedName name="Эотп_сн1_ВН">'[3]расчет тарифов'!$C$18</definedName>
    <definedName name="Эотп_сн2">#REF!</definedName>
    <definedName name="Эотп_сн2_ВН">'[3]расчет тарифов'!$D$18</definedName>
    <definedName name="Эотп_сн2_смежн">'[3]расчет тарифов'!$F$196</definedName>
    <definedName name="Эотп_сн2_СН1">'[3]расчет тарифов'!$D$19</definedName>
    <definedName name="Эпо_вн">'[3]расчет тарифов'!$B$22</definedName>
    <definedName name="Эпо_нн">#REF!</definedName>
    <definedName name="Эпо_сн1">#REF!</definedName>
    <definedName name="Эпо_сн2">#REF!</definedName>
    <definedName name="Эпост_всего">#REF!</definedName>
    <definedName name="Эпост_нн">'[3]расчет тарифов'!$F$16</definedName>
    <definedName name="Эпост_сн1">'[3]расчет тарифов'!$C$16</definedName>
    <definedName name="Эпост_сн2">'[3]расчет тарифов'!$D$16</definedName>
    <definedName name="Янв_96">[2]Актив1999!#REF!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G71" i="1" s="1"/>
  <c r="F66" i="1"/>
  <c r="G65" i="1"/>
  <c r="N64" i="1"/>
  <c r="P64" i="1" s="1"/>
  <c r="J64" i="1"/>
  <c r="L64" i="1" s="1"/>
  <c r="K64" i="1"/>
  <c r="M64" i="1" s="1"/>
  <c r="O64" i="1" s="1"/>
  <c r="Q64" i="1" s="1"/>
  <c r="K63" i="1"/>
  <c r="M63" i="1" s="1"/>
  <c r="O63" i="1" s="1"/>
  <c r="Q63" i="1" s="1"/>
  <c r="J63" i="1"/>
  <c r="L63" i="1" s="1"/>
  <c r="N63" i="1" s="1"/>
  <c r="P63" i="1" s="1"/>
  <c r="N62" i="1"/>
  <c r="P62" i="1" s="1"/>
  <c r="J62" i="1"/>
  <c r="L62" i="1" s="1"/>
  <c r="K62" i="1"/>
  <c r="M62" i="1" s="1"/>
  <c r="O62" i="1" s="1"/>
  <c r="Q62" i="1" s="1"/>
  <c r="I46" i="1"/>
  <c r="I53" i="1" s="1"/>
  <c r="G46" i="1"/>
  <c r="E46" i="1"/>
  <c r="E53" i="1" s="1"/>
  <c r="F46" i="1"/>
  <c r="F53" i="1" s="1"/>
  <c r="G40" i="1"/>
  <c r="G55" i="1" s="1"/>
  <c r="G58" i="1" s="1"/>
  <c r="D31" i="1"/>
  <c r="G31" i="1"/>
  <c r="F31" i="1"/>
  <c r="E31" i="1"/>
  <c r="G27" i="1"/>
  <c r="E27" i="1"/>
  <c r="D27" i="1"/>
  <c r="M27" i="1"/>
  <c r="K27" i="1"/>
  <c r="I27" i="1"/>
  <c r="F27" i="1"/>
  <c r="H23" i="1"/>
  <c r="E23" i="1"/>
  <c r="G23" i="1"/>
  <c r="F23" i="1"/>
  <c r="D23" i="1"/>
  <c r="D37" i="1" s="1"/>
  <c r="F19" i="1"/>
  <c r="E19" i="1"/>
  <c r="E37" i="1" s="1"/>
  <c r="E59" i="1" s="1"/>
  <c r="H19" i="1"/>
  <c r="G19" i="1"/>
  <c r="D19" i="1"/>
  <c r="G37" i="1"/>
  <c r="N16" i="1"/>
  <c r="G16" i="1"/>
  <c r="F16" i="1"/>
  <c r="F40" i="1" s="1"/>
  <c r="F55" i="1" s="1"/>
  <c r="F58" i="1" s="1"/>
  <c r="L14" i="1"/>
  <c r="N14" i="1" s="1"/>
  <c r="P14" i="1" s="1"/>
  <c r="M12" i="1"/>
  <c r="K12" i="1"/>
  <c r="L11" i="1"/>
  <c r="J11" i="1"/>
  <c r="H11" i="1"/>
  <c r="F11" i="1"/>
  <c r="H9" i="1"/>
  <c r="J9" i="1" s="1"/>
  <c r="P3" i="1"/>
  <c r="P16" i="1" s="1"/>
  <c r="P40" i="1" s="1"/>
  <c r="P55" i="1" s="1"/>
  <c r="P58" i="1" s="1"/>
  <c r="N3" i="1"/>
  <c r="M3" i="1"/>
  <c r="L3" i="1"/>
  <c r="L16" i="1" s="1"/>
  <c r="L40" i="1" s="1"/>
  <c r="L55" i="1" s="1"/>
  <c r="L58" i="1" s="1"/>
  <c r="J3" i="1"/>
  <c r="J16" i="1" s="1"/>
  <c r="H3" i="1"/>
  <c r="H16" i="1" s="1"/>
  <c r="H40" i="1" s="1"/>
  <c r="H55" i="1" s="1"/>
  <c r="H58" i="1" s="1"/>
  <c r="F3" i="1"/>
  <c r="D3" i="1"/>
  <c r="D16" i="1" s="1"/>
  <c r="D40" i="1" s="1"/>
  <c r="D55" i="1" s="1"/>
  <c r="D58" i="1" s="1"/>
  <c r="J40" i="1" l="1"/>
  <c r="J55" i="1" s="1"/>
  <c r="J58" i="1" s="1"/>
  <c r="K16" i="1"/>
  <c r="K40" i="1" s="1"/>
  <c r="K55" i="1" s="1"/>
  <c r="K58" i="1" s="1"/>
  <c r="E70" i="1"/>
  <c r="N40" i="1"/>
  <c r="N55" i="1" s="1"/>
  <c r="N58" i="1" s="1"/>
  <c r="O16" i="1"/>
  <c r="O40" i="1" s="1"/>
  <c r="O55" i="1" s="1"/>
  <c r="O58" i="1" s="1"/>
  <c r="J28" i="1"/>
  <c r="L28" i="1" s="1"/>
  <c r="F37" i="1"/>
  <c r="F59" i="1" s="1"/>
  <c r="F68" i="1" s="1"/>
  <c r="D66" i="1"/>
  <c r="E65" i="1"/>
  <c r="E66" i="1" s="1"/>
  <c r="E71" i="1" s="1"/>
  <c r="I16" i="1"/>
  <c r="I40" i="1" s="1"/>
  <c r="I55" i="1" s="1"/>
  <c r="I58" i="1" s="1"/>
  <c r="Q16" i="1"/>
  <c r="Q40" i="1" s="1"/>
  <c r="Q55" i="1" s="1"/>
  <c r="Q58" i="1" s="1"/>
  <c r="J18" i="1"/>
  <c r="I19" i="1"/>
  <c r="K45" i="1"/>
  <c r="L9" i="1"/>
  <c r="J12" i="1"/>
  <c r="E16" i="1"/>
  <c r="E40" i="1" s="1"/>
  <c r="E55" i="1" s="1"/>
  <c r="E58" i="1" s="1"/>
  <c r="J50" i="1"/>
  <c r="M16" i="1"/>
  <c r="M40" i="1" s="1"/>
  <c r="M55" i="1" s="1"/>
  <c r="M58" i="1" s="1"/>
  <c r="I31" i="1"/>
  <c r="K31" i="1" s="1"/>
  <c r="J33" i="1"/>
  <c r="H31" i="1"/>
  <c r="H37" i="1" s="1"/>
  <c r="H59" i="1" s="1"/>
  <c r="H68" i="1" s="1"/>
  <c r="G53" i="1"/>
  <c r="G59" i="1" s="1"/>
  <c r="J48" i="1"/>
  <c r="H66" i="1"/>
  <c r="J65" i="1"/>
  <c r="I65" i="1"/>
  <c r="I66" i="1" s="1"/>
  <c r="I71" i="1" s="1"/>
  <c r="J45" i="1"/>
  <c r="K48" i="1"/>
  <c r="K18" i="1"/>
  <c r="K24" i="1"/>
  <c r="I23" i="1"/>
  <c r="K23" i="1" s="1"/>
  <c r="D46" i="1"/>
  <c r="D53" i="1" s="1"/>
  <c r="D59" i="1" s="1"/>
  <c r="D68" i="1" s="1"/>
  <c r="H46" i="1"/>
  <c r="H53" i="1"/>
  <c r="G70" i="1" l="1"/>
  <c r="G68" i="1"/>
  <c r="G72" i="1" s="1"/>
  <c r="M24" i="1"/>
  <c r="N9" i="1"/>
  <c r="L12" i="1"/>
  <c r="L18" i="1"/>
  <c r="M18" i="1"/>
  <c r="L65" i="1"/>
  <c r="K65" i="1"/>
  <c r="K66" i="1" s="1"/>
  <c r="K71" i="1" s="1"/>
  <c r="J66" i="1"/>
  <c r="L50" i="1"/>
  <c r="M45" i="1"/>
  <c r="L33" i="1"/>
  <c r="K19" i="1"/>
  <c r="M19" i="1" s="1"/>
  <c r="I37" i="1"/>
  <c r="I59" i="1" s="1"/>
  <c r="E68" i="1"/>
  <c r="E72" i="1" s="1"/>
  <c r="M23" i="1"/>
  <c r="L45" i="1"/>
  <c r="M31" i="1"/>
  <c r="K47" i="1"/>
  <c r="K46" i="1" s="1"/>
  <c r="K53" i="1" s="1"/>
  <c r="J36" i="1"/>
  <c r="L36" i="1" s="1"/>
  <c r="J34" i="1"/>
  <c r="L34" i="1" s="1"/>
  <c r="J32" i="1"/>
  <c r="J30" i="1"/>
  <c r="L30" i="1" s="1"/>
  <c r="K21" i="1"/>
  <c r="M21" i="1" s="1"/>
  <c r="K50" i="1"/>
  <c r="J22" i="1"/>
  <c r="L22" i="1" s="1"/>
  <c r="J21" i="1"/>
  <c r="L21" i="1" s="1"/>
  <c r="J27" i="1"/>
  <c r="L27" i="1" s="1"/>
  <c r="J25" i="1"/>
  <c r="L25" i="1" s="1"/>
  <c r="K22" i="1"/>
  <c r="M22" i="1" s="1"/>
  <c r="J29" i="1"/>
  <c r="L29" i="1" s="1"/>
  <c r="J26" i="1"/>
  <c r="L26" i="1" s="1"/>
  <c r="J24" i="1"/>
  <c r="J20" i="1"/>
  <c r="L20" i="1" s="1"/>
  <c r="J35" i="1"/>
  <c r="L35" i="1" s="1"/>
  <c r="J23" i="1"/>
  <c r="L23" i="1" s="1"/>
  <c r="K20" i="1"/>
  <c r="K33" i="1"/>
  <c r="M33" i="1" s="1"/>
  <c r="J19" i="1"/>
  <c r="L19" i="1" s="1"/>
  <c r="I70" i="1" l="1"/>
  <c r="I68" i="1"/>
  <c r="I72" i="1" s="1"/>
  <c r="O24" i="1"/>
  <c r="L66" i="1"/>
  <c r="N65" i="1"/>
  <c r="M65" i="1"/>
  <c r="M66" i="1" s="1"/>
  <c r="M71" i="1" s="1"/>
  <c r="N20" i="1"/>
  <c r="J31" i="1"/>
  <c r="J47" i="1" s="1"/>
  <c r="J46" i="1" s="1"/>
  <c r="J53" i="1" s="1"/>
  <c r="L32" i="1"/>
  <c r="L31" i="1" s="1"/>
  <c r="M47" i="1"/>
  <c r="M46" i="1" s="1"/>
  <c r="M53" i="1" s="1"/>
  <c r="N50" i="1"/>
  <c r="M37" i="1"/>
  <c r="M26" i="1"/>
  <c r="M25" i="1"/>
  <c r="M20" i="1"/>
  <c r="L24" i="1"/>
  <c r="M50" i="1"/>
  <c r="L48" i="1"/>
  <c r="N48" i="1" s="1"/>
  <c r="M48" i="1"/>
  <c r="K37" i="1"/>
  <c r="K59" i="1" s="1"/>
  <c r="N12" i="1"/>
  <c r="N23" i="1" s="1"/>
  <c r="P23" i="1" s="1"/>
  <c r="P9" i="1"/>
  <c r="P12" i="1" s="1"/>
  <c r="P48" i="1" l="1"/>
  <c r="P50" i="1"/>
  <c r="P20" i="1"/>
  <c r="N66" i="1"/>
  <c r="P65" i="1"/>
  <c r="O65" i="1"/>
  <c r="O66" i="1" s="1"/>
  <c r="O71" i="1" s="1"/>
  <c r="Q24" i="1"/>
  <c r="O50" i="1"/>
  <c r="Q50" i="1" s="1"/>
  <c r="N33" i="1"/>
  <c r="P33" i="1" s="1"/>
  <c r="N31" i="1"/>
  <c r="L47" i="1"/>
  <c r="L46" i="1" s="1"/>
  <c r="L53" i="1" s="1"/>
  <c r="O33" i="1"/>
  <c r="Q33" i="1" s="1"/>
  <c r="N18" i="1"/>
  <c r="N45" i="1"/>
  <c r="K70" i="1"/>
  <c r="K68" i="1"/>
  <c r="K72" i="1" s="1"/>
  <c r="K60" i="1"/>
  <c r="N24" i="1"/>
  <c r="P24" i="1" s="1"/>
  <c r="M59" i="1"/>
  <c r="O23" i="1"/>
  <c r="Q23" i="1" s="1"/>
  <c r="J37" i="1"/>
  <c r="J59" i="1" s="1"/>
  <c r="J68" i="1" s="1"/>
  <c r="O19" i="1"/>
  <c r="Q19" i="1" s="1"/>
  <c r="L37" i="1"/>
  <c r="L59" i="1" s="1"/>
  <c r="L68" i="1" s="1"/>
  <c r="O21" i="1"/>
  <c r="Q21" i="1" s="1"/>
  <c r="O48" i="1"/>
  <c r="Q48" i="1" s="1"/>
  <c r="O20" i="1"/>
  <c r="Q20" i="1" s="1"/>
  <c r="O18" i="1"/>
  <c r="O31" i="1"/>
  <c r="O22" i="1"/>
  <c r="Q22" i="1" s="1"/>
  <c r="N19" i="1"/>
  <c r="P19" i="1" s="1"/>
  <c r="O45" i="1"/>
  <c r="Q31" i="1" l="1"/>
  <c r="Q47" i="1" s="1"/>
  <c r="Q46" i="1" s="1"/>
  <c r="O47" i="1"/>
  <c r="O46" i="1" s="1"/>
  <c r="O53" i="1"/>
  <c r="Q45" i="1"/>
  <c r="Q53" i="1" s="1"/>
  <c r="O37" i="1"/>
  <c r="Q18" i="1"/>
  <c r="Q37" i="1" s="1"/>
  <c r="M70" i="1"/>
  <c r="M60" i="1"/>
  <c r="M68" i="1"/>
  <c r="M72" i="1" s="1"/>
  <c r="P45" i="1"/>
  <c r="P53" i="1" s="1"/>
  <c r="N47" i="1"/>
  <c r="N46" i="1" s="1"/>
  <c r="N53" i="1" s="1"/>
  <c r="P31" i="1"/>
  <c r="P47" i="1" s="1"/>
  <c r="P46" i="1" s="1"/>
  <c r="N37" i="1"/>
  <c r="P18" i="1"/>
  <c r="P37" i="1" s="1"/>
  <c r="P59" i="1" s="1"/>
  <c r="P66" i="1"/>
  <c r="Q65" i="1"/>
  <c r="Q66" i="1" s="1"/>
  <c r="Q71" i="1" s="1"/>
  <c r="P68" i="1" l="1"/>
  <c r="N59" i="1"/>
  <c r="N68" i="1" s="1"/>
  <c r="Q59" i="1"/>
  <c r="O59" i="1"/>
  <c r="O68" i="1" l="1"/>
  <c r="O72" i="1" s="1"/>
  <c r="O70" i="1"/>
  <c r="Q70" i="1"/>
  <c r="Q68" i="1"/>
  <c r="Q72" i="1" s="1"/>
</calcChain>
</file>

<file path=xl/sharedStrings.xml><?xml version="1.0" encoding="utf-8"?>
<sst xmlns="http://schemas.openxmlformats.org/spreadsheetml/2006/main" count="149" uniqueCount="99">
  <si>
    <t>Необходимая валовая выручка на 2015-2019 г.г.</t>
  </si>
  <si>
    <t>(расчет НВВ в соответствии с Приказом ФСТ от 17.02.12 №98-э)</t>
  </si>
  <si>
    <t>№ п.п.</t>
  </si>
  <si>
    <t>Показатели</t>
  </si>
  <si>
    <t>Долгосрочные параметры (не меняются в течение долгосрочного периода регулирования)</t>
  </si>
  <si>
    <t>1.</t>
  </si>
  <si>
    <t>Индекс эффективности подконтрольных расходов</t>
  </si>
  <si>
    <t>-</t>
  </si>
  <si>
    <t>2.</t>
  </si>
  <si>
    <t>Коэффициент эластичности подконтрольных расходов по количеству активов</t>
  </si>
  <si>
    <t>3.</t>
  </si>
  <si>
    <t>Максимальная возможная корректировка НВВ, с учетом достижения установленного уровня надежности и качества услуг</t>
  </si>
  <si>
    <t>Планируемые значения параметров расчета тарифов (определяются перед началом каждого года долгосрочного периода регулирования)</t>
  </si>
  <si>
    <t>Индекс потребительских цен</t>
  </si>
  <si>
    <t>Количество активов, у.е.</t>
  </si>
  <si>
    <t>Индекс изменения количества активов</t>
  </si>
  <si>
    <t>4.</t>
  </si>
  <si>
    <t>Итого коэффициент индексации</t>
  </si>
  <si>
    <t xml:space="preserve">                                                                                                                                                                               </t>
  </si>
  <si>
    <t>индекс дефлятор</t>
  </si>
  <si>
    <t>Расчет подконтрольных расходов</t>
  </si>
  <si>
    <t>Ед. изм.</t>
  </si>
  <si>
    <t>1.1.</t>
  </si>
  <si>
    <t>Сырье и материалы</t>
  </si>
  <si>
    <t>1.2.</t>
  </si>
  <si>
    <t>Расходы на оплату труда</t>
  </si>
  <si>
    <t>тыс.руб.</t>
  </si>
  <si>
    <t>1.3.</t>
  </si>
  <si>
    <t>Ремонт основных фондов</t>
  </si>
  <si>
    <t>1.3.1.</t>
  </si>
  <si>
    <t xml:space="preserve">другие расходы по содержанию и эксплуатации оборудования </t>
  </si>
  <si>
    <t>1.3.2.</t>
  </si>
  <si>
    <t>…</t>
  </si>
  <si>
    <t>1.3.3.</t>
  </si>
  <si>
    <t>1.4.</t>
  </si>
  <si>
    <t>Цеховые расходы (не учтенные в других статьях прямым путем)</t>
  </si>
  <si>
    <t>1.4.1.</t>
  </si>
  <si>
    <t>Цеховые расходы</t>
  </si>
  <si>
    <t>1.4.2.</t>
  </si>
  <si>
    <t>1.4.3.</t>
  </si>
  <si>
    <t>1.5.</t>
  </si>
  <si>
    <t>Общехозяйственные расходы (не учтенные в других статьях прямым путем)</t>
  </si>
  <si>
    <t>1.5.1.</t>
  </si>
  <si>
    <t>Общехозяйственные расходы, всего</t>
  </si>
  <si>
    <t>1.5.2.</t>
  </si>
  <si>
    <t>1.5.3.</t>
  </si>
  <si>
    <t>1.6.</t>
  </si>
  <si>
    <t>Прочие подконтрольные расходы</t>
  </si>
  <si>
    <t>1.6.1.</t>
  </si>
  <si>
    <t>Проценты за кредит</t>
  </si>
  <si>
    <t>1.6.2.</t>
  </si>
  <si>
    <t>Расходы социального характера из прибыли</t>
  </si>
  <si>
    <t>1.6.3.</t>
  </si>
  <si>
    <t>1.6.4.</t>
  </si>
  <si>
    <t>1.6.5.</t>
  </si>
  <si>
    <t>ИТОГО подконтрольные расходы</t>
  </si>
  <si>
    <t>Расчет неподконтрольных расходов</t>
  </si>
  <si>
    <t>2.1.</t>
  </si>
  <si>
    <t>Амортизация</t>
  </si>
  <si>
    <t>2.2.</t>
  </si>
  <si>
    <t>Капитальные вложения из прибыли (не более 12% от НВВ)</t>
  </si>
  <si>
    <t>2.3.</t>
  </si>
  <si>
    <t>Электроэнергия на хоз. нужды</t>
  </si>
  <si>
    <t>2.4.</t>
  </si>
  <si>
    <t>Теплоэнергия</t>
  </si>
  <si>
    <t>2.5.</t>
  </si>
  <si>
    <t>Плата за аренду имущества и лизинг</t>
  </si>
  <si>
    <t>2.6.</t>
  </si>
  <si>
    <t>Налоги,всего, в том числе:</t>
  </si>
  <si>
    <t>2.6.1.</t>
  </si>
  <si>
    <t>Налог на прибыль</t>
  </si>
  <si>
    <t>2.6.2.</t>
  </si>
  <si>
    <t>Налог на имущество</t>
  </si>
  <si>
    <t>2.6.3.</t>
  </si>
  <si>
    <t>Прочие налоги и сборы</t>
  </si>
  <si>
    <t>2.7.</t>
  </si>
  <si>
    <t>Отчисления на социальные нужды (ЕСН)</t>
  </si>
  <si>
    <t>2.8.</t>
  </si>
  <si>
    <t>Прочие неподконтрольные расходы</t>
  </si>
  <si>
    <t>2.9.</t>
  </si>
  <si>
    <t>Выпадающие доходы по технологическому присоединению</t>
  </si>
  <si>
    <t>ИТОГО неподконтрольные расходы</t>
  </si>
  <si>
    <t>Выпадающие доходы (избыток средств)</t>
  </si>
  <si>
    <t>НВВ всего</t>
  </si>
  <si>
    <t>проверка</t>
  </si>
  <si>
    <t>Полезный отпуск электроэнергии</t>
  </si>
  <si>
    <t>млн. кВт.ч</t>
  </si>
  <si>
    <t xml:space="preserve">Заявленная мощность </t>
  </si>
  <si>
    <t>МВт</t>
  </si>
  <si>
    <t>Объем потерь</t>
  </si>
  <si>
    <t>Средневзвешенный тариф покупки потерь</t>
  </si>
  <si>
    <t>руб./МВт.ч</t>
  </si>
  <si>
    <t>Расходы на оплату технологического расхода (потерь)</t>
  </si>
  <si>
    <t>тыс. руб.</t>
  </si>
  <si>
    <t xml:space="preserve">Расходы на передачу электроэнергии </t>
  </si>
  <si>
    <t>Ставка на содержание электрических сетей</t>
  </si>
  <si>
    <t>руб./МВт в месяц</t>
  </si>
  <si>
    <t>Ставка на оплату технологического расхода (потерь) электроэнергии на ее передачу</t>
  </si>
  <si>
    <t>Одноставочный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</si>
</sst>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#,##0.000"/>
  </numFmts>
  <fonts count="25" x14ac:knownFonts="1">
    <font>
      <sz val="11"/>
      <name val="Times New Roman Cyr"/>
      <charset val="204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theme="0" tint="-0.74999237037263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FFFF"/>
      <name val="Calibri"/>
      <family val="2"/>
      <charset val="204"/>
      <scheme val="minor"/>
    </font>
    <font>
      <b/>
      <sz val="9"/>
      <name val="Tahoma"/>
      <family val="2"/>
      <charset val="204"/>
    </font>
    <font>
      <b/>
      <sz val="12"/>
      <color indexed="8"/>
      <name val="Calibri"/>
      <family val="2"/>
      <charset val="204"/>
      <scheme val="minor"/>
    </font>
    <font>
      <sz val="8"/>
      <name val="Arial"/>
      <family val="2"/>
      <charset val="204"/>
    </font>
    <font>
      <sz val="12"/>
      <color rgb="FF0000CC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2"/>
      <color theme="0" tint="-0.249977111117893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9"/>
      <color rgb="FFFFFFFF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Times New Roman Cyr"/>
      <charset val="204"/>
    </font>
    <font>
      <sz val="8"/>
      <color rgb="FFFFFFF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1" applyBorder="0">
      <alignment horizontal="center" vertical="center" wrapText="1"/>
    </xf>
    <xf numFmtId="0" fontId="8" fillId="0" borderId="0">
      <alignment horizontal="left"/>
    </xf>
    <xf numFmtId="4" fontId="14" fillId="4" borderId="0" applyBorder="0">
      <alignment horizontal="right"/>
    </xf>
    <xf numFmtId="0" fontId="15" fillId="0" borderId="0"/>
    <xf numFmtId="4" fontId="14" fillId="4" borderId="0" applyBorder="0">
      <alignment horizontal="right"/>
    </xf>
    <xf numFmtId="0" fontId="15" fillId="0" borderId="0"/>
    <xf numFmtId="0" fontId="15" fillId="0" borderId="0"/>
    <xf numFmtId="0" fontId="23" fillId="0" borderId="0"/>
  </cellStyleXfs>
  <cellXfs count="1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Fill="1" applyBorder="1" applyAlignment="1"/>
    <xf numFmtId="49" fontId="7" fillId="0" borderId="2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2" fillId="0" borderId="0" xfId="0" applyFont="1" applyFill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11" fillId="0" borderId="3" xfId="2" applyFont="1" applyFill="1" applyBorder="1" applyAlignment="1" applyProtection="1">
      <alignment horizontal="center" vertical="center" wrapText="1"/>
      <protection locked="0"/>
    </xf>
    <xf numFmtId="164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13" fillId="0" borderId="0" xfId="0" applyFont="1"/>
    <xf numFmtId="0" fontId="13" fillId="3" borderId="0" xfId="2" applyFont="1" applyFill="1" applyBorder="1" applyAlignment="1">
      <alignment horizontal="right" wrapText="1"/>
    </xf>
    <xf numFmtId="0" fontId="13" fillId="0" borderId="0" xfId="2" applyFont="1" applyFill="1" applyBorder="1" applyAlignment="1">
      <alignment horizontal="right" wrapText="1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vertical="center" wrapText="1"/>
    </xf>
    <xf numFmtId="4" fontId="2" fillId="0" borderId="3" xfId="3" applyNumberFormat="1" applyFont="1" applyFill="1" applyBorder="1" applyAlignment="1">
      <alignment horizontal="center" vertical="center" wrapText="1"/>
    </xf>
    <xf numFmtId="4" fontId="2" fillId="0" borderId="3" xfId="3" applyNumberFormat="1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horizontal="center" vertical="center" wrapText="1"/>
    </xf>
    <xf numFmtId="4" fontId="2" fillId="3" borderId="3" xfId="3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2" applyFont="1" applyFill="1" applyBorder="1" applyAlignment="1">
      <alignment horizontal="left" vertical="center" wrapText="1"/>
    </xf>
    <xf numFmtId="0" fontId="16" fillId="0" borderId="3" xfId="4" applyFont="1" applyBorder="1" applyAlignment="1">
      <alignment horizontal="center" vertical="center" wrapText="1"/>
    </xf>
    <xf numFmtId="4" fontId="2" fillId="3" borderId="3" xfId="3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wrapText="1"/>
    </xf>
    <xf numFmtId="0" fontId="17" fillId="0" borderId="3" xfId="2" applyFont="1" applyFill="1" applyBorder="1" applyAlignment="1">
      <alignment horizontal="left" vertical="center" wrapText="1"/>
    </xf>
    <xf numFmtId="4" fontId="2" fillId="0" borderId="3" xfId="3" applyNumberFormat="1" applyFont="1" applyFill="1" applyBorder="1" applyAlignment="1" applyProtection="1">
      <alignment horizontal="right" vertical="center" wrapText="1"/>
      <protection locked="0"/>
    </xf>
    <xf numFmtId="0" fontId="17" fillId="0" borderId="3" xfId="2" applyFont="1" applyFill="1" applyBorder="1" applyAlignment="1">
      <alignment horizontal="left" vertical="center" wrapText="1" indent="1"/>
    </xf>
    <xf numFmtId="0" fontId="2" fillId="0" borderId="3" xfId="0" applyFont="1" applyBorder="1" applyAlignment="1">
      <alignment vertical="center"/>
    </xf>
    <xf numFmtId="49" fontId="4" fillId="0" borderId="3" xfId="2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vertical="center" wrapText="1"/>
    </xf>
    <xf numFmtId="4" fontId="4" fillId="0" borderId="3" xfId="3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0" fontId="2" fillId="0" borderId="0" xfId="2" applyFont="1" applyFill="1" applyBorder="1" applyAlignment="1">
      <alignment horizontal="right" wrapText="1"/>
    </xf>
    <xf numFmtId="49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2" applyNumberFormat="1" applyFont="1" applyFill="1" applyBorder="1" applyAlignment="1">
      <alignment horizontal="center" vertical="center"/>
    </xf>
    <xf numFmtId="4" fontId="2" fillId="3" borderId="3" xfId="3" applyNumberFormat="1" applyFont="1" applyFill="1" applyBorder="1" applyAlignment="1" applyProtection="1">
      <alignment horizontal="center" vertical="center"/>
      <protection locked="0"/>
    </xf>
    <xf numFmtId="4" fontId="2" fillId="0" borderId="3" xfId="5" applyNumberFormat="1" applyFont="1" applyFill="1" applyBorder="1" applyAlignment="1">
      <alignment horizontal="center" vertical="center"/>
    </xf>
    <xf numFmtId="4" fontId="2" fillId="3" borderId="3" xfId="5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4" fontId="2" fillId="0" borderId="3" xfId="5" applyNumberFormat="1" applyFont="1" applyFill="1" applyBorder="1" applyAlignment="1" applyProtection="1">
      <alignment horizontal="center" vertical="center"/>
      <protection locked="0"/>
    </xf>
    <xf numFmtId="4" fontId="2" fillId="0" borderId="3" xfId="3" applyNumberFormat="1" applyFont="1" applyFill="1" applyBorder="1" applyAlignment="1" applyProtection="1">
      <alignment horizontal="center" vertical="center"/>
      <protection locked="0"/>
    </xf>
    <xf numFmtId="49" fontId="4" fillId="0" borderId="3" xfId="2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2" fillId="0" borderId="3" xfId="2" applyFont="1" applyFill="1" applyBorder="1" applyAlignment="1">
      <alignment horizontal="center" vertical="center"/>
    </xf>
    <xf numFmtId="4" fontId="2" fillId="0" borderId="3" xfId="2" applyNumberFormat="1" applyFont="1" applyFill="1" applyBorder="1" applyAlignment="1">
      <alignment horizontal="center" vertical="center"/>
    </xf>
    <xf numFmtId="166" fontId="2" fillId="0" borderId="0" xfId="2" applyNumberFormat="1" applyFont="1" applyFill="1" applyAlignment="1">
      <alignment vertical="center"/>
    </xf>
    <xf numFmtId="0" fontId="4" fillId="0" borderId="3" xfId="2" applyFont="1" applyFill="1" applyBorder="1" applyAlignment="1">
      <alignment vertical="center"/>
    </xf>
    <xf numFmtId="4" fontId="4" fillId="0" borderId="3" xfId="2" applyNumberFormat="1" applyFont="1" applyFill="1" applyBorder="1" applyAlignment="1">
      <alignment horizontal="center" vertical="center"/>
    </xf>
    <xf numFmtId="4" fontId="4" fillId="5" borderId="3" xfId="2" applyNumberFormat="1" applyFont="1" applyFill="1" applyBorder="1" applyAlignment="1">
      <alignment horizontal="center" vertical="center"/>
    </xf>
    <xf numFmtId="4" fontId="4" fillId="0" borderId="3" xfId="2" applyNumberFormat="1" applyFont="1" applyFill="1" applyBorder="1" applyAlignment="1">
      <alignment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right" vertical="center"/>
    </xf>
    <xf numFmtId="4" fontId="19" fillId="0" borderId="0" xfId="2" applyNumberFormat="1" applyFont="1" applyFill="1" applyBorder="1" applyAlignment="1">
      <alignment horizontal="center" vertical="center"/>
    </xf>
    <xf numFmtId="4" fontId="19" fillId="0" borderId="0" xfId="2" applyNumberFormat="1" applyFont="1" applyFill="1" applyBorder="1" applyAlignment="1">
      <alignment vertical="center"/>
    </xf>
    <xf numFmtId="10" fontId="19" fillId="0" borderId="0" xfId="2" applyNumberFormat="1" applyFont="1" applyFill="1" applyBorder="1" applyAlignment="1">
      <alignment horizontal="center" vertical="center"/>
    </xf>
    <xf numFmtId="0" fontId="19" fillId="0" borderId="6" xfId="0" applyFont="1" applyBorder="1"/>
    <xf numFmtId="0" fontId="2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6" fillId="0" borderId="0" xfId="6" applyFont="1" applyFill="1" applyBorder="1" applyAlignment="1">
      <alignment vertical="center"/>
    </xf>
    <xf numFmtId="0" fontId="2" fillId="0" borderId="0" xfId="0" applyFont="1" applyBorder="1"/>
    <xf numFmtId="4" fontId="4" fillId="0" borderId="0" xfId="2" applyNumberFormat="1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right"/>
    </xf>
    <xf numFmtId="167" fontId="2" fillId="0" borderId="3" xfId="2" applyNumberFormat="1" applyFont="1" applyFill="1" applyBorder="1" applyAlignment="1">
      <alignment horizontal="right" vertical="center"/>
    </xf>
    <xf numFmtId="0" fontId="16" fillId="0" borderId="0" xfId="0" applyFont="1" applyFill="1" applyBorder="1"/>
    <xf numFmtId="0" fontId="20" fillId="0" borderId="0" xfId="0" applyFont="1" applyFill="1" applyBorder="1"/>
    <xf numFmtId="4" fontId="2" fillId="0" borderId="3" xfId="0" applyNumberFormat="1" applyFont="1" applyBorder="1" applyAlignment="1">
      <alignment horizontal="right"/>
    </xf>
    <xf numFmtId="4" fontId="2" fillId="0" borderId="3" xfId="2" applyNumberFormat="1" applyFont="1" applyFill="1" applyBorder="1" applyAlignment="1">
      <alignment horizontal="right" vertical="center"/>
    </xf>
    <xf numFmtId="0" fontId="21" fillId="0" borderId="0" xfId="0" applyFont="1" applyFill="1" applyBorder="1"/>
    <xf numFmtId="0" fontId="4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Border="1"/>
    <xf numFmtId="0" fontId="4" fillId="0" borderId="0" xfId="0" applyFont="1" applyBorder="1"/>
    <xf numFmtId="0" fontId="16" fillId="0" borderId="0" xfId="0" applyFont="1"/>
    <xf numFmtId="4" fontId="20" fillId="0" borderId="0" xfId="0" applyNumberFormat="1" applyFont="1" applyBorder="1"/>
    <xf numFmtId="4" fontId="20" fillId="0" borderId="0" xfId="0" applyNumberFormat="1" applyFont="1" applyFill="1" applyBorder="1"/>
    <xf numFmtId="0" fontId="21" fillId="0" borderId="0" xfId="7" applyFont="1" applyBorder="1"/>
    <xf numFmtId="0" fontId="22" fillId="0" borderId="5" xfId="0" applyFont="1" applyFill="1" applyBorder="1" applyAlignment="1">
      <alignment horizontal="center" vertical="center" wrapText="1"/>
    </xf>
    <xf numFmtId="0" fontId="20" fillId="0" borderId="0" xfId="7" applyFont="1" applyBorder="1"/>
    <xf numFmtId="0" fontId="20" fillId="0" borderId="0" xfId="8" applyFont="1" applyBorder="1" applyAlignment="1">
      <alignment horizontal="left" wrapText="1" indent="1"/>
    </xf>
    <xf numFmtId="0" fontId="16" fillId="0" borderId="0" xfId="8" applyFont="1" applyBorder="1" applyAlignment="1">
      <alignment horizontal="left" wrapText="1" indent="1"/>
    </xf>
    <xf numFmtId="4" fontId="20" fillId="0" borderId="0" xfId="7" applyNumberFormat="1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Border="1"/>
    <xf numFmtId="4" fontId="2" fillId="0" borderId="7" xfId="0" applyNumberFormat="1" applyFont="1" applyBorder="1"/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4" fontId="24" fillId="0" borderId="0" xfId="0" applyNumberFormat="1" applyFont="1" applyBorder="1"/>
    <xf numFmtId="0" fontId="24" fillId="0" borderId="0" xfId="2" applyFont="1" applyFill="1" applyBorder="1" applyAlignment="1"/>
    <xf numFmtId="4" fontId="24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2" applyFont="1" applyFill="1" applyAlignment="1"/>
    <xf numFmtId="0" fontId="2" fillId="0" borderId="0" xfId="4" applyFont="1" applyFill="1"/>
    <xf numFmtId="0" fontId="2" fillId="0" borderId="0" xfId="6" applyFont="1" applyFill="1" applyBorder="1" applyAlignment="1">
      <alignment vertical="center"/>
    </xf>
    <xf numFmtId="166" fontId="20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</cellXfs>
  <cellStyles count="9">
    <cellStyle name="ЗаголовокСтолбца" xfId="1"/>
    <cellStyle name="Обычный" xfId="0" builtinId="0"/>
    <cellStyle name="Обычный 2" xfId="2"/>
    <cellStyle name="Обычный 2 2" xfId="6"/>
    <cellStyle name="Обычный_Прилож. к проток." xfId="4"/>
    <cellStyle name="Обычный_РАСЧЁТ" xfId="8"/>
    <cellStyle name="Обычный_Расчет тарифа на 2008 год" xfId="7"/>
    <cellStyle name="Формула" xfId="5"/>
    <cellStyle name="Формула_GRES.2007.5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c-cd2\&#1087;&#1086;&#1095;&#1090;&#1072;\DOCUME~1\CHEVYC~1\LOCALS~1\Temp\&#1055;&#1055;&#1056;%20&#1054;&#1084;&#1089;&#1082;&#1096;&#1080;&#1085;&#1072;%20&#1087;&#1086;%20&#1082;&#1074;&#1072;&#1088;&#1090;&#1072;&#1083;&#1072;&#1084;%20-%20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c-cd2\&#1087;&#1086;&#1095;&#1090;&#1072;\&#1060;&#1069;&#1059;%20(&#1060;&#1080;&#1085;&#1072;&#1085;&#1089;&#1086;&#1074;&#1086;-&#1101;&#1082;&#1086;&#1085;&#1086;&#1084;&#1080;&#1095;&#1077;&#1089;&#1082;&#1086;&#1077;%20&#1091;&#1087;&#1088;&#1072;&#1074;&#1083;&#1077;&#1085;&#1080;&#1077;)\&#1055;&#1069;&#1054;%20(&#1055;&#1083;&#1072;&#1085;&#1086;&#1074;&#1086;-&#1101;&#1082;&#1086;&#1085;&#1086;&#1084;&#1080;&#1095;&#1077;&#1089;&#1082;&#1080;&#1081;%20&#1086;&#1090;&#1076;&#1077;&#1083;)\&#1041;&#1077;&#1075;&#1091;&#1085;&#1086;&#1074;&#1072;%20&#1053;&#1080;&#1085;&#1072;%20&#1060;&#1077;&#1076;&#1086;&#1088;&#1086;&#1074;&#1085;&#1072;\&#1060;1_7%20&#1054;&#1064;&#1047;.1&#1082;&#1074;.&#1092;&#1077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c-cd2\&#1087;&#1086;&#1095;&#1090;&#1072;\Documents%20and%20Settings\korotkaya_o_n\&#1052;&#1086;&#1080;%20&#1076;&#1086;&#1082;&#1091;&#1084;&#1077;&#1085;&#1090;&#1099;\&#1055;&#1086;&#1090;&#1088;2005\&#1060;&#1054;&#1056;&#1052;&#1067;\&#1041;&#1045;&#1043;&#1059;&#1053;&#1054;&#1042;&#1040;\FORM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Zhiltsova\&#1058;&#1040;&#1056;&#1048;&#1060;&#1067;\&#1087;&#1077;&#1088;&#1077;&#1076;&#1072;&#1095;&#1072;%20&#1101;&#1083;&#1077;&#1082;&#1090;&#1088;&#1086;&#1101;&#1085;&#1077;&#1088;&#1075;&#1080;&#1080;\2015\&#1090;&#1072;&#1088;&#1080;&#1092;_&#1087;&#1077;&#1088;&#1077;&#1076;&#1072;&#1095;&#1072;_&#1101;&#1083;_&#1101;&#108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c-cd2\&#1087;&#1086;&#1095;&#1090;&#1072;\info\&#1040;&#1085;&#1072;&#1083;&#1080;&#1079;&#1099;\&#1044;&#1086;&#1073;&#1072;&#1074;&#1083;&#1077;&#1085;&#1080;&#1077;%20&#1087;&#1088;&#1086;&#1080;&#1079;-&#1074;&#1072;%20&#1087;&#1086;%20&#1079;&#1072;&#1074;&#1086;&#1076;&#1072;&#1084;\&#1055;&#1055;&#1056;%20&#1087;&#1086;%20&#1082;&#1074;&#1072;&#1088;&#1090;&#1072;&#1083;&#1072;&#1084;%20%202006%20-%20&#1042;&#1064;&#104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c-cd2\&#1087;&#1086;&#1095;&#1090;&#1072;\info\&#1040;&#1085;&#1072;&#1083;&#1080;&#1079;&#1099;\&#1044;&#1086;&#1073;&#1072;&#1074;&#1083;&#1077;&#1085;&#1080;&#1077;%20&#1087;&#1088;&#1086;&#1080;&#1079;-&#1074;&#1072;%20&#1087;&#1086;%20&#1079;&#1072;&#1074;&#1086;&#1076;&#1072;&#1084;\&#1055;&#1055;&#1056;%20&#1087;&#1086;%20&#1082;&#1074;&#1072;&#1088;&#1090;&#1072;&#1083;&#1072;&#1084;%20%202006%20-%20&#1059;&#1064;&#104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post\post\&#1069;&#1085;&#1077;&#1088;&#1075;&#1086;&#1086;&#1090;&#1076;&#1077;&#1083;\&#1057;&#1086;&#1075;&#1085;&#1091;&#1090;&#1086;&#1074;&#1072;%20&#1056;&#1080;&#1090;&#1072;%20&#1040;&#1083;&#1077;&#1082;&#1089;&#1072;&#1085;&#1076;&#1088;&#1086;&#1074;&#1085;&#1072;\&#1041;&#1102;&#1076;&#1078;&#1077;&#1090;%20&#1054;&#1064;&#1047;_&#1080;&#1102;&#1085;&#1100;%20&#1089;%20&#1047;&#1040;&#1071;&#1042;&#1050;&#1040;&#1052;&#1048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post\post\&#1052;&#1086;&#1080;%20&#1076;&#1086;&#1082;&#1091;&#1084;&#1077;&#1085;&#1090;&#1099;\&#1060;&#1054;&#1056;&#1052;&#1067;\&#1041;&#1045;&#1043;&#1059;&#1053;&#1054;&#1042;&#1040;\FORM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c-cd2\&#1087;&#1086;&#1095;&#1090;&#1072;\&#1052;&#1086;&#1080;%20&#1076;&#1086;&#1082;&#1091;&#1084;&#1077;&#1085;&#1090;&#1099;\&#1060;&#1054;&#1056;&#1052;&#1067;\&#1041;&#1045;&#1043;&#1059;&#1053;&#1054;&#1042;&#1040;\FORM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c-cd2\&#1087;&#1086;&#1095;&#1090;&#1072;\DOCUME~1\CHEVYC~1\LOCALS~1\Temp\&#1055;&#1055;&#1056;%20&#1042;&#1086;&#1083;&#1090;&#1072;&#1081;&#1088;%20&#1087;&#1086;%20&#1082;&#1074;&#1072;&#1088;&#1090;&#1072;&#1083;&#1072;&#1084;%20-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R_NoRangeSheet"/>
      <sheetName val="ИТОГ"/>
      <sheetName val="Лист1"/>
      <sheetName val="4 кв (2)"/>
      <sheetName val="3 кв (2)"/>
      <sheetName val="2 кв (2)"/>
      <sheetName val="1 кв"/>
      <sheetName val="2 кв"/>
      <sheetName val="3 кв"/>
      <sheetName val="4 кв"/>
    </sheetNames>
    <sheetDataSet>
      <sheetData sheetId="0" refreshError="1">
        <row r="6">
          <cell r="F6" t="str">
            <v>Омскшина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  <sheetName val="XLR_NoRangeSheet"/>
      <sheetName val="Актив1999"/>
      <sheetName val="Параметры"/>
    </sheetNames>
    <sheetDataSet>
      <sheetData sheetId="0" refreshError="1"/>
      <sheetData sheetId="1" refreshError="1"/>
      <sheetData sheetId="2" refreshError="1">
        <row r="6">
          <cell r="F6" t="str">
            <v>Омскшина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ив1999"/>
      <sheetName val="1 кв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фляторы"/>
      <sheetName val="технические данные"/>
      <sheetName val="ООТ 16 "/>
      <sheetName val="П 1.17."/>
      <sheetName val="покупные потери"/>
      <sheetName val="прил 5 расшифровка"/>
      <sheetName val="П1.15"/>
      <sheetName val="1.18.2"/>
      <sheetName val="П1.21.3"/>
      <sheetName val="П 24"/>
      <sheetName val="П1.25"/>
      <sheetName val="П 27"/>
      <sheetName val="15"/>
      <sheetName val="трансф"/>
      <sheetName val="п.21"/>
      <sheetName val="н_им-во"/>
      <sheetName val="расчет тарифов"/>
      <sheetName val="распределение общех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D7">
            <v>17.585000000000001</v>
          </cell>
        </row>
        <row r="8">
          <cell r="F8">
            <v>9.6380000000000017</v>
          </cell>
        </row>
        <row r="16">
          <cell r="D16">
            <v>128.947</v>
          </cell>
        </row>
        <row r="17">
          <cell r="F17">
            <v>71.665000000000006</v>
          </cell>
        </row>
        <row r="32">
          <cell r="B32" t="e">
            <v>#REF!</v>
          </cell>
          <cell r="D32" t="e">
            <v>#REF!</v>
          </cell>
        </row>
        <row r="74">
          <cell r="F74" t="e">
            <v>#REF!</v>
          </cell>
        </row>
        <row r="81">
          <cell r="F81" t="e">
            <v>#REF!</v>
          </cell>
        </row>
        <row r="89">
          <cell r="H89">
            <v>0</v>
          </cell>
        </row>
        <row r="97">
          <cell r="F97" t="e">
            <v>#REF!</v>
          </cell>
        </row>
        <row r="103">
          <cell r="F103">
            <v>0</v>
          </cell>
        </row>
        <row r="112">
          <cell r="F112">
            <v>0</v>
          </cell>
        </row>
        <row r="120">
          <cell r="F120" t="e">
            <v>#REF!</v>
          </cell>
        </row>
        <row r="127">
          <cell r="F127" t="e">
            <v>#REF!</v>
          </cell>
        </row>
        <row r="132">
          <cell r="F132" t="e">
            <v>#REF!</v>
          </cell>
        </row>
        <row r="163">
          <cell r="F163">
            <v>913723.19999999984</v>
          </cell>
        </row>
        <row r="167">
          <cell r="F167">
            <v>913.72319999999979</v>
          </cell>
        </row>
        <row r="172">
          <cell r="F172">
            <v>0</v>
          </cell>
        </row>
        <row r="177">
          <cell r="F177">
            <v>0</v>
          </cell>
        </row>
        <row r="191">
          <cell r="F191">
            <v>18.771166954929285</v>
          </cell>
        </row>
        <row r="196">
          <cell r="F196">
            <v>128.947</v>
          </cell>
        </row>
        <row r="200">
          <cell r="F200">
            <v>2398.5233999999996</v>
          </cell>
        </row>
        <row r="205">
          <cell r="F205">
            <v>913.72319999999979</v>
          </cell>
        </row>
        <row r="212">
          <cell r="F212">
            <v>22.013939705183009</v>
          </cell>
        </row>
        <row r="218">
          <cell r="F218">
            <v>1573.6664798250074</v>
          </cell>
        </row>
        <row r="222">
          <cell r="F222">
            <v>1345.2356798250075</v>
          </cell>
        </row>
      </sheetData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"/>
      <sheetName val="2 кв"/>
      <sheetName val="3 кв"/>
      <sheetName val="4 кв"/>
      <sheetName val="2006 - производство"/>
      <sheetName val="2006 - производство (2)"/>
      <sheetName val="XLR_NoRange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"/>
      <sheetName val="2 кв"/>
      <sheetName val="3 кв"/>
      <sheetName val="4 кв"/>
      <sheetName val="2006 - динамика производства"/>
      <sheetName val="XLR_NoRangeSheet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БДДС"/>
      <sheetName val="БДР"/>
      <sheetName val="ППОФ"/>
      <sheetName val="ПК_СРШ"/>
      <sheetName val="Завод "/>
      <sheetName val="Платежный календарь "/>
      <sheetName val="факт"/>
      <sheetName val="Лимит"/>
      <sheetName val="корректировка"/>
      <sheetName val="для презентации"/>
      <sheetName val="БДДС_развернутый"/>
      <sheetName val="БДР (развернутый)"/>
      <sheetName val="ООТ"/>
      <sheetName val="СЕЗ"/>
      <sheetName val="ОЭБ"/>
      <sheetName val="ЮО"/>
      <sheetName val="ОУП"/>
      <sheetName val="ООТиПБ"/>
      <sheetName val="ОГЭ"/>
      <sheetName val="ОООС"/>
      <sheetName val="ЦПЭиА"/>
      <sheetName val="ОИ"/>
      <sheetName val="ОТК"/>
      <sheetName val="ОтИнд"/>
      <sheetName val="ГБ"/>
      <sheetName val="ОКС"/>
      <sheetName val="ОУК"/>
      <sheetName val="ОИСП"/>
      <sheetName val="ООиСВ"/>
      <sheetName val="УИТ"/>
      <sheetName val="ОКОт"/>
      <sheetName val="ОГМ"/>
      <sheetName val="ИС"/>
      <sheetName val="ПДО"/>
      <sheetName val="Казначейство"/>
      <sheetName val="ПЭО"/>
      <sheetName val="транзит"/>
    </sheetNames>
    <sheetDataSet>
      <sheetData sheetId="0" refreshError="1">
        <row r="1">
          <cell r="C1" t="str">
            <v>Июнь 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ив1999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ив1999"/>
      <sheetName val="#ССЫЛКА"/>
      <sheetName val="Факт всего"/>
      <sheetName val="XLR_NoRangeSheet"/>
      <sheetName val="1 кв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R_NoRangeSheet"/>
      <sheetName val="1 кв"/>
      <sheetName val="2 кв"/>
      <sheetName val="3 кв"/>
      <sheetName val="4 кв"/>
      <sheetName val="все"/>
      <sheetName val="Лист1"/>
      <sheetName val="4 кв (2)"/>
      <sheetName val="3 кв (2)"/>
      <sheetName val="2 кв (2)"/>
      <sheetName val="Справочники"/>
      <sheetName val="Актив1999"/>
      <sheetName val="Journals"/>
      <sheetName val="Main"/>
    </sheetNames>
    <sheetDataSet>
      <sheetData sheetId="0" refreshError="1">
        <row r="6">
          <cell r="F6" t="str">
            <v>Волтайр-пром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7E4E4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89"/>
  <sheetViews>
    <sheetView showZeros="0" tabSelected="1" view="pageBreakPreview" zoomScale="70" zoomScaleNormal="70" zoomScaleSheetLayoutView="70" workbookViewId="0">
      <pane ySplit="16" topLeftCell="A17" activePane="bottomLeft" state="frozen"/>
      <selection pane="bottomLeft" activeCell="M20" sqref="M20"/>
    </sheetView>
  </sheetViews>
  <sheetFormatPr defaultRowHeight="15.75" outlineLevelRow="1" outlineLevelCol="2" x14ac:dyDescent="0.25"/>
  <cols>
    <col min="1" max="1" width="10.85546875" style="137" customWidth="1"/>
    <col min="2" max="2" width="54.140625" style="5" customWidth="1"/>
    <col min="3" max="3" width="10.85546875" style="5" customWidth="1"/>
    <col min="4" max="4" width="10.7109375" style="5" bestFit="1" customWidth="1"/>
    <col min="5" max="5" width="12.85546875" style="5" customWidth="1"/>
    <col min="6" max="6" width="14.140625" style="5" customWidth="1"/>
    <col min="7" max="7" width="14.7109375" style="5" customWidth="1"/>
    <col min="8" max="8" width="10.7109375" style="5" bestFit="1" customWidth="1"/>
    <col min="9" max="9" width="12.7109375" style="5" customWidth="1"/>
    <col min="10" max="10" width="11" style="5" customWidth="1" outlineLevel="1"/>
    <col min="11" max="11" width="12.7109375" style="16" customWidth="1" outlineLevel="2"/>
    <col min="12" max="12" width="11" style="5" customWidth="1" outlineLevel="1"/>
    <col min="13" max="13" width="12.7109375" style="16" customWidth="1" outlineLevel="2"/>
    <col min="14" max="14" width="11" style="5" customWidth="1" outlineLevel="1"/>
    <col min="15" max="15" width="12.28515625" style="5" customWidth="1" outlineLevel="1"/>
    <col min="16" max="16" width="11" style="5" customWidth="1" outlineLevel="1"/>
    <col min="17" max="17" width="12.42578125" style="5" customWidth="1" outlineLevel="1"/>
    <col min="18" max="18" width="4.42578125" style="5" bestFit="1" customWidth="1"/>
    <col min="19" max="16384" width="9.140625" style="5"/>
  </cols>
  <sheetData>
    <row r="1" spans="1:17" ht="18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3"/>
      <c r="N1" s="4"/>
      <c r="O1" s="4"/>
      <c r="P1" s="4"/>
      <c r="Q1" s="4"/>
    </row>
    <row r="2" spans="1:17" x14ac:dyDescent="0.25">
      <c r="A2" s="6" t="s">
        <v>1</v>
      </c>
      <c r="B2" s="7"/>
      <c r="C2" s="7"/>
      <c r="D2" s="8">
        <v>2013</v>
      </c>
      <c r="E2" s="8"/>
      <c r="F2" s="8">
        <v>2014</v>
      </c>
      <c r="G2" s="8"/>
      <c r="H2" s="8">
        <v>2015</v>
      </c>
      <c r="I2" s="8"/>
      <c r="J2" s="8">
        <v>2016</v>
      </c>
      <c r="K2" s="9"/>
      <c r="L2" s="8">
        <v>2017</v>
      </c>
      <c r="M2" s="9"/>
      <c r="N2" s="8">
        <v>2018</v>
      </c>
      <c r="O2" s="8"/>
      <c r="P2" s="8">
        <v>2019</v>
      </c>
      <c r="Q2" s="8"/>
    </row>
    <row r="3" spans="1:17" ht="48" hidden="1" customHeight="1" outlineLevel="1" x14ac:dyDescent="0.25">
      <c r="A3" s="10" t="s">
        <v>2</v>
      </c>
      <c r="B3" s="11" t="s">
        <v>3</v>
      </c>
      <c r="C3" s="11"/>
      <c r="D3" s="12">
        <f>D2</f>
        <v>2013</v>
      </c>
      <c r="E3" s="12"/>
      <c r="F3" s="13" t="str">
        <f>F2&amp;" (базовый уровень)"</f>
        <v>2014 (базовый уровень)</v>
      </c>
      <c r="G3" s="13"/>
      <c r="H3" s="13">
        <f>H2</f>
        <v>2015</v>
      </c>
      <c r="I3" s="13"/>
      <c r="J3" s="13">
        <f>J2</f>
        <v>2016</v>
      </c>
      <c r="K3" s="14"/>
      <c r="L3" s="13">
        <f>L2</f>
        <v>2017</v>
      </c>
      <c r="M3" s="14">
        <f t="shared" ref="M3:P3" si="0">M2</f>
        <v>0</v>
      </c>
      <c r="N3" s="13">
        <f t="shared" si="0"/>
        <v>2018</v>
      </c>
      <c r="O3" s="13"/>
      <c r="P3" s="13">
        <f t="shared" si="0"/>
        <v>2019</v>
      </c>
      <c r="Q3" s="13"/>
    </row>
    <row r="4" spans="1:17" hidden="1" outlineLevel="1" x14ac:dyDescent="0.25">
      <c r="A4" s="15" t="s">
        <v>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7" hidden="1" outlineLevel="1" x14ac:dyDescent="0.25">
      <c r="A5" s="17" t="s">
        <v>5</v>
      </c>
      <c r="B5" s="18" t="s">
        <v>6</v>
      </c>
      <c r="C5" s="18"/>
      <c r="D5" s="17" t="s">
        <v>7</v>
      </c>
      <c r="E5" s="17"/>
      <c r="F5" s="17" t="s">
        <v>7</v>
      </c>
      <c r="G5" s="17"/>
      <c r="H5" s="19">
        <v>0.01</v>
      </c>
      <c r="I5" s="19"/>
      <c r="J5" s="20">
        <v>0.01</v>
      </c>
      <c r="K5" s="21"/>
      <c r="L5" s="20">
        <v>0.01</v>
      </c>
      <c r="M5" s="21"/>
      <c r="N5" s="20"/>
      <c r="O5" s="20"/>
      <c r="P5" s="20"/>
      <c r="Q5" s="20"/>
    </row>
    <row r="6" spans="1:17" ht="31.5" hidden="1" outlineLevel="1" x14ac:dyDescent="0.25">
      <c r="A6" s="17" t="s">
        <v>8</v>
      </c>
      <c r="B6" s="18" t="s">
        <v>9</v>
      </c>
      <c r="C6" s="18"/>
      <c r="D6" s="17" t="s">
        <v>7</v>
      </c>
      <c r="E6" s="17"/>
      <c r="F6" s="17" t="s">
        <v>7</v>
      </c>
      <c r="G6" s="17"/>
      <c r="H6" s="19">
        <v>0.75</v>
      </c>
      <c r="I6" s="19"/>
      <c r="J6" s="20">
        <v>0.75</v>
      </c>
      <c r="K6" s="21"/>
      <c r="L6" s="20">
        <v>0.75</v>
      </c>
      <c r="M6" s="21"/>
      <c r="N6" s="20"/>
      <c r="O6" s="20"/>
      <c r="P6" s="20"/>
      <c r="Q6" s="20"/>
    </row>
    <row r="7" spans="1:17" ht="47.25" hidden="1" outlineLevel="1" x14ac:dyDescent="0.25">
      <c r="A7" s="17" t="s">
        <v>10</v>
      </c>
      <c r="B7" s="18" t="s">
        <v>11</v>
      </c>
      <c r="C7" s="18"/>
      <c r="D7" s="17" t="s">
        <v>7</v>
      </c>
      <c r="E7" s="17"/>
      <c r="F7" s="17" t="s">
        <v>7</v>
      </c>
      <c r="G7" s="17"/>
      <c r="H7" s="17"/>
      <c r="I7" s="17"/>
      <c r="J7" s="17"/>
      <c r="K7" s="22"/>
      <c r="L7" s="17"/>
      <c r="M7" s="22"/>
      <c r="N7" s="17"/>
      <c r="O7" s="17"/>
      <c r="P7" s="17"/>
      <c r="Q7" s="17"/>
    </row>
    <row r="8" spans="1:17" hidden="1" outlineLevel="1" x14ac:dyDescent="0.25">
      <c r="A8" s="23" t="s">
        <v>12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7" hidden="1" outlineLevel="1" x14ac:dyDescent="0.25">
      <c r="A9" s="17" t="s">
        <v>5</v>
      </c>
      <c r="B9" s="18" t="s">
        <v>13</v>
      </c>
      <c r="C9" s="18"/>
      <c r="D9" s="17" t="s">
        <v>7</v>
      </c>
      <c r="E9" s="17"/>
      <c r="F9" s="17"/>
      <c r="G9" s="17"/>
      <c r="H9" s="24">
        <f>1+H14/100</f>
        <v>1.0469999999999999</v>
      </c>
      <c r="I9" s="24"/>
      <c r="J9" s="25">
        <f>H9</f>
        <v>1.0469999999999999</v>
      </c>
      <c r="K9" s="26"/>
      <c r="L9" s="25">
        <f>J9</f>
        <v>1.0469999999999999</v>
      </c>
      <c r="M9" s="26"/>
      <c r="N9" s="25">
        <f>L9</f>
        <v>1.0469999999999999</v>
      </c>
      <c r="O9" s="25"/>
      <c r="P9" s="25">
        <f>N9</f>
        <v>1.0469999999999999</v>
      </c>
      <c r="Q9" s="25"/>
    </row>
    <row r="10" spans="1:17" hidden="1" outlineLevel="1" x14ac:dyDescent="0.25">
      <c r="A10" s="17" t="s">
        <v>8</v>
      </c>
      <c r="B10" s="18" t="s">
        <v>14</v>
      </c>
      <c r="C10" s="18"/>
      <c r="D10" s="27"/>
      <c r="E10" s="27"/>
      <c r="F10" s="27"/>
      <c r="G10" s="27"/>
      <c r="H10" s="27"/>
      <c r="I10" s="27"/>
      <c r="J10" s="28"/>
      <c r="K10" s="27"/>
      <c r="L10" s="28"/>
      <c r="M10" s="27"/>
      <c r="N10" s="28"/>
      <c r="O10" s="28"/>
      <c r="P10" s="28"/>
      <c r="Q10" s="28"/>
    </row>
    <row r="11" spans="1:17" hidden="1" outlineLevel="1" x14ac:dyDescent="0.25">
      <c r="A11" s="17" t="s">
        <v>10</v>
      </c>
      <c r="B11" s="18" t="s">
        <v>15</v>
      </c>
      <c r="C11" s="18"/>
      <c r="D11" s="17" t="s">
        <v>7</v>
      </c>
      <c r="E11" s="17"/>
      <c r="F11" s="29" t="e">
        <f>(F10-D10)/D10</f>
        <v>#DIV/0!</v>
      </c>
      <c r="G11" s="29"/>
      <c r="H11" s="30" t="e">
        <f>(H10-F10)/F10</f>
        <v>#DIV/0!</v>
      </c>
      <c r="I11" s="30"/>
      <c r="J11" s="30" t="e">
        <f>(J10-H10)/H10</f>
        <v>#DIV/0!</v>
      </c>
      <c r="K11" s="31"/>
      <c r="L11" s="30" t="e">
        <f>(L10-J10)/J10</f>
        <v>#DIV/0!</v>
      </c>
      <c r="M11" s="31"/>
      <c r="N11" s="30"/>
      <c r="O11" s="30"/>
      <c r="P11" s="30"/>
      <c r="Q11" s="30"/>
    </row>
    <row r="12" spans="1:17" s="16" customFormat="1" hidden="1" outlineLevel="1" x14ac:dyDescent="0.25">
      <c r="A12" s="22" t="s">
        <v>16</v>
      </c>
      <c r="B12" s="32" t="s">
        <v>17</v>
      </c>
      <c r="C12" s="32"/>
      <c r="D12" s="22"/>
      <c r="E12" s="22"/>
      <c r="F12" s="22"/>
      <c r="G12" s="22"/>
      <c r="H12" s="33" t="s">
        <v>18</v>
      </c>
      <c r="I12" s="33"/>
      <c r="J12" s="25">
        <f>J9</f>
        <v>1.0469999999999999</v>
      </c>
      <c r="K12" s="25">
        <f t="shared" ref="K12:P12" si="1">K9</f>
        <v>0</v>
      </c>
      <c r="L12" s="25">
        <f t="shared" si="1"/>
        <v>1.0469999999999999</v>
      </c>
      <c r="M12" s="25">
        <f t="shared" si="1"/>
        <v>0</v>
      </c>
      <c r="N12" s="25">
        <f t="shared" si="1"/>
        <v>1.0469999999999999</v>
      </c>
      <c r="O12" s="25"/>
      <c r="P12" s="25">
        <f t="shared" si="1"/>
        <v>1.0469999999999999</v>
      </c>
      <c r="Q12" s="25"/>
    </row>
    <row r="13" spans="1:17" collapsed="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6"/>
      <c r="L13" s="35"/>
      <c r="M13" s="36"/>
      <c r="N13" s="35"/>
      <c r="O13" s="35"/>
      <c r="P13" s="35"/>
      <c r="Q13" s="35"/>
    </row>
    <row r="14" spans="1:17" s="40" customFormat="1" x14ac:dyDescent="0.25">
      <c r="A14" s="37" t="s">
        <v>19</v>
      </c>
      <c r="B14" s="38"/>
      <c r="C14" s="38"/>
      <c r="D14" s="38"/>
      <c r="E14" s="38"/>
      <c r="F14" s="38"/>
      <c r="G14" s="38"/>
      <c r="H14" s="39">
        <v>4.7</v>
      </c>
      <c r="J14" s="41">
        <v>4.7</v>
      </c>
      <c r="K14" s="42"/>
      <c r="L14" s="42">
        <f>J14</f>
        <v>4.7</v>
      </c>
      <c r="M14" s="42"/>
      <c r="N14" s="42">
        <f>L14</f>
        <v>4.7</v>
      </c>
      <c r="O14" s="42"/>
      <c r="P14" s="42">
        <f>N14</f>
        <v>4.7</v>
      </c>
      <c r="Q14" s="42"/>
    </row>
    <row r="15" spans="1:17" x14ac:dyDescent="0.25">
      <c r="A15" s="43" t="s">
        <v>20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7" ht="48.75" customHeight="1" x14ac:dyDescent="0.25">
      <c r="A16" s="45" t="s">
        <v>2</v>
      </c>
      <c r="B16" s="46" t="s">
        <v>3</v>
      </c>
      <c r="C16" s="46" t="s">
        <v>21</v>
      </c>
      <c r="D16" s="12">
        <f>D3</f>
        <v>2013</v>
      </c>
      <c r="E16" s="12" t="str">
        <f>D16&amp;" на товарную продукцию"</f>
        <v>2013 на товарную продукцию</v>
      </c>
      <c r="F16" s="12" t="str">
        <f>F3</f>
        <v>2014 (базовый уровень)</v>
      </c>
      <c r="G16" s="12" t="str">
        <f>F2&amp;" на товарную продукцию"</f>
        <v>2014 на товарную продукцию</v>
      </c>
      <c r="H16" s="12">
        <f t="shared" ref="H16" si="2">H3</f>
        <v>2015</v>
      </c>
      <c r="I16" s="12" t="str">
        <f>H16&amp;" на товарную продукцию"</f>
        <v>2015 на товарную продукцию</v>
      </c>
      <c r="J16" s="12">
        <f>J3</f>
        <v>2016</v>
      </c>
      <c r="K16" s="47" t="str">
        <f>J16&amp;" на товарную продукцию"</f>
        <v>2016 на товарную продукцию</v>
      </c>
      <c r="L16" s="12">
        <f t="shared" ref="L16:P16" si="3">L3</f>
        <v>2017</v>
      </c>
      <c r="M16" s="47" t="str">
        <f>L16&amp;" на товарную продукцию"</f>
        <v>2017 на товарную продукцию</v>
      </c>
      <c r="N16" s="12">
        <f t="shared" si="3"/>
        <v>2018</v>
      </c>
      <c r="O16" s="12" t="str">
        <f>N16&amp;" на товарную продукцию"</f>
        <v>2018 на товарную продукцию</v>
      </c>
      <c r="P16" s="12">
        <f t="shared" si="3"/>
        <v>2019</v>
      </c>
      <c r="Q16" s="12" t="str">
        <f>P16&amp;" на товарную продукцию"</f>
        <v>2019 на товарную продукцию</v>
      </c>
    </row>
    <row r="17" spans="1:17" x14ac:dyDescent="0.25">
      <c r="A17" s="48" t="s">
        <v>22</v>
      </c>
      <c r="B17" s="49" t="s">
        <v>23</v>
      </c>
      <c r="C17" s="49"/>
      <c r="D17" s="50"/>
      <c r="E17" s="50"/>
      <c r="F17" s="51"/>
      <c r="G17" s="51"/>
      <c r="H17" s="50"/>
      <c r="I17" s="50"/>
      <c r="J17" s="50"/>
      <c r="K17" s="50"/>
      <c r="L17" s="50"/>
      <c r="M17" s="50"/>
      <c r="N17" s="50"/>
      <c r="O17" s="50"/>
      <c r="P17" s="50"/>
      <c r="Q17" s="50"/>
    </row>
    <row r="18" spans="1:17" x14ac:dyDescent="0.25">
      <c r="A18" s="48" t="s">
        <v>24</v>
      </c>
      <c r="B18" s="49" t="s">
        <v>25</v>
      </c>
      <c r="C18" s="52" t="s">
        <v>26</v>
      </c>
      <c r="D18" s="53">
        <v>7124.3678900000004</v>
      </c>
      <c r="E18" s="53">
        <v>132.37638120381882</v>
      </c>
      <c r="F18" s="53">
        <v>3532.5617841712251</v>
      </c>
      <c r="G18" s="53">
        <v>207.17</v>
      </c>
      <c r="H18" s="53">
        <v>8311.7029999999995</v>
      </c>
      <c r="I18" s="53">
        <v>174.21173391647727</v>
      </c>
      <c r="J18" s="50">
        <f>H18*$J$12</f>
        <v>8702.3530409999985</v>
      </c>
      <c r="K18" s="54">
        <f>I18*J$12</f>
        <v>182.39968541055168</v>
      </c>
      <c r="L18" s="50">
        <f>J18*L$12</f>
        <v>9111.3636339269979</v>
      </c>
      <c r="M18" s="54">
        <f>K18*L$12</f>
        <v>190.9724706248476</v>
      </c>
      <c r="N18" s="50">
        <f>L18*N$12</f>
        <v>9539.5977247215669</v>
      </c>
      <c r="O18" s="54">
        <f>M18*N$12</f>
        <v>199.94817674421543</v>
      </c>
      <c r="P18" s="50">
        <f>N18*P$12</f>
        <v>9987.9588177834794</v>
      </c>
      <c r="Q18" s="54">
        <f>O18*P$12</f>
        <v>209.34574105119353</v>
      </c>
    </row>
    <row r="19" spans="1:17" x14ac:dyDescent="0.25">
      <c r="A19" s="48" t="s">
        <v>27</v>
      </c>
      <c r="B19" s="55" t="s">
        <v>28</v>
      </c>
      <c r="C19" s="52" t="s">
        <v>26</v>
      </c>
      <c r="D19" s="54">
        <f>D20+D21+D22</f>
        <v>4139.5394399999996</v>
      </c>
      <c r="E19" s="54">
        <f>E20+E21+E22</f>
        <v>76.915911611869674</v>
      </c>
      <c r="F19" s="54">
        <f>F20+F21+F22</f>
        <v>1719.9860364403701</v>
      </c>
      <c r="G19" s="54">
        <f>G20+G21+G22</f>
        <v>100.87</v>
      </c>
      <c r="H19" s="54">
        <f>H20+H21+H22</f>
        <v>5760.7828486766939</v>
      </c>
      <c r="I19" s="54">
        <f t="shared" ref="I19" si="4">I20+I21+I22</f>
        <v>120.74492661543248</v>
      </c>
      <c r="J19" s="50">
        <f>H19*$J$12</f>
        <v>6031.5396425644985</v>
      </c>
      <c r="K19" s="54">
        <f t="shared" ref="K19:K24" si="5">I19*J$12</f>
        <v>126.4199381663578</v>
      </c>
      <c r="L19" s="50">
        <f>J19*$L$12</f>
        <v>6315.0220057650295</v>
      </c>
      <c r="M19" s="54">
        <f t="shared" ref="M19:M26" si="6">K19*L$12</f>
        <v>132.36167526017661</v>
      </c>
      <c r="N19" s="50">
        <f>L19*N$12</f>
        <v>6611.8280400359854</v>
      </c>
      <c r="O19" s="54">
        <f t="shared" ref="O19:O24" si="7">M19*N$12</f>
        <v>138.5826739974049</v>
      </c>
      <c r="P19" s="50">
        <f>N19*P$12</f>
        <v>6922.5839579176763</v>
      </c>
      <c r="Q19" s="54">
        <f t="shared" ref="Q19:Q24" si="8">O19*P$12</f>
        <v>145.09605967528293</v>
      </c>
    </row>
    <row r="20" spans="1:17" x14ac:dyDescent="0.25">
      <c r="A20" s="48" t="s">
        <v>29</v>
      </c>
      <c r="B20" s="56" t="s">
        <v>30</v>
      </c>
      <c r="C20" s="52" t="s">
        <v>26</v>
      </c>
      <c r="D20" s="57">
        <v>4139.5394399999996</v>
      </c>
      <c r="E20" s="57">
        <v>76.915911611869674</v>
      </c>
      <c r="F20" s="57">
        <v>1719.9860364403701</v>
      </c>
      <c r="G20" s="57">
        <v>100.87</v>
      </c>
      <c r="H20" s="57">
        <v>5760.7828486766939</v>
      </c>
      <c r="I20" s="57">
        <v>120.74492661543248</v>
      </c>
      <c r="J20" s="50">
        <f t="shared" ref="J20:J36" si="9">H20*$J$12</f>
        <v>6031.5396425644985</v>
      </c>
      <c r="K20" s="54">
        <f t="shared" si="5"/>
        <v>126.4199381663578</v>
      </c>
      <c r="L20" s="50">
        <f>J20*$L$12</f>
        <v>6315.0220057650295</v>
      </c>
      <c r="M20" s="54">
        <f t="shared" si="6"/>
        <v>132.36167526017661</v>
      </c>
      <c r="N20" s="50">
        <f>L20*N$12</f>
        <v>6611.8280400359854</v>
      </c>
      <c r="O20" s="54">
        <f t="shared" si="7"/>
        <v>138.5826739974049</v>
      </c>
      <c r="P20" s="50">
        <f>N20*P$12</f>
        <v>6922.5839579176763</v>
      </c>
      <c r="Q20" s="54">
        <f t="shared" si="8"/>
        <v>145.09605967528293</v>
      </c>
    </row>
    <row r="21" spans="1:17" hidden="1" outlineLevel="1" x14ac:dyDescent="0.25">
      <c r="A21" s="48" t="s">
        <v>31</v>
      </c>
      <c r="B21" s="55" t="s">
        <v>32</v>
      </c>
      <c r="C21" s="55"/>
      <c r="D21" s="50"/>
      <c r="E21" s="50"/>
      <c r="F21" s="51"/>
      <c r="G21" s="51"/>
      <c r="H21" s="50"/>
      <c r="I21" s="50"/>
      <c r="J21" s="50">
        <f t="shared" si="9"/>
        <v>0</v>
      </c>
      <c r="K21" s="54">
        <f t="shared" si="5"/>
        <v>0</v>
      </c>
      <c r="L21" s="50">
        <f t="shared" ref="L21:L30" si="10">J21*$J$12</f>
        <v>0</v>
      </c>
      <c r="M21" s="54">
        <f t="shared" si="6"/>
        <v>0</v>
      </c>
      <c r="N21" s="50"/>
      <c r="O21" s="54">
        <f t="shared" si="7"/>
        <v>0</v>
      </c>
      <c r="P21" s="50"/>
      <c r="Q21" s="54">
        <f t="shared" si="8"/>
        <v>0</v>
      </c>
    </row>
    <row r="22" spans="1:17" hidden="1" outlineLevel="1" x14ac:dyDescent="0.25">
      <c r="A22" s="48" t="s">
        <v>33</v>
      </c>
      <c r="B22" s="55" t="s">
        <v>32</v>
      </c>
      <c r="C22" s="55"/>
      <c r="D22" s="50"/>
      <c r="E22" s="50"/>
      <c r="F22" s="51"/>
      <c r="G22" s="51"/>
      <c r="H22" s="50"/>
      <c r="I22" s="50"/>
      <c r="J22" s="50">
        <f t="shared" si="9"/>
        <v>0</v>
      </c>
      <c r="K22" s="54">
        <f t="shared" si="5"/>
        <v>0</v>
      </c>
      <c r="L22" s="50">
        <f t="shared" si="10"/>
        <v>0</v>
      </c>
      <c r="M22" s="54">
        <f t="shared" si="6"/>
        <v>0</v>
      </c>
      <c r="N22" s="50"/>
      <c r="O22" s="54">
        <f t="shared" si="7"/>
        <v>0</v>
      </c>
      <c r="P22" s="50"/>
      <c r="Q22" s="54">
        <f t="shared" si="8"/>
        <v>0</v>
      </c>
    </row>
    <row r="23" spans="1:17" ht="31.5" collapsed="1" x14ac:dyDescent="0.25">
      <c r="A23" s="48" t="s">
        <v>34</v>
      </c>
      <c r="B23" s="55" t="s">
        <v>35</v>
      </c>
      <c r="C23" s="52" t="s">
        <v>26</v>
      </c>
      <c r="D23" s="50">
        <f>D24+D25+D26</f>
        <v>8174.1409399999993</v>
      </c>
      <c r="E23" s="50">
        <f>E24+E25+E26</f>
        <v>151.88199343355097</v>
      </c>
      <c r="F23" s="50">
        <f>F24+F25+F26</f>
        <v>2526.6930790099541</v>
      </c>
      <c r="G23" s="50">
        <f>G24+G25+G26</f>
        <v>148.18</v>
      </c>
      <c r="H23" s="50">
        <f>H24+H25+H26</f>
        <v>5948.908085154254</v>
      </c>
      <c r="I23" s="50">
        <f t="shared" ref="I23" si="11">I24+I25+I26</f>
        <v>124.68799624150105</v>
      </c>
      <c r="J23" s="50">
        <f t="shared" si="9"/>
        <v>6228.5067651565032</v>
      </c>
      <c r="K23" s="54">
        <f t="shared" si="5"/>
        <v>130.54833206485159</v>
      </c>
      <c r="L23" s="50">
        <f>J23*$L$12</f>
        <v>6521.2465831188583</v>
      </c>
      <c r="M23" s="54">
        <f t="shared" si="6"/>
        <v>136.68410367189961</v>
      </c>
      <c r="N23" s="50">
        <f t="shared" ref="N23:N24" si="12">L23*N$12</f>
        <v>6827.7451725254441</v>
      </c>
      <c r="O23" s="54">
        <f t="shared" si="7"/>
        <v>143.10825654447888</v>
      </c>
      <c r="P23" s="50">
        <f t="shared" ref="P23:P24" si="13">N23*P$12</f>
        <v>7148.6491956341397</v>
      </c>
      <c r="Q23" s="54">
        <f t="shared" si="8"/>
        <v>149.83434460206936</v>
      </c>
    </row>
    <row r="24" spans="1:17" x14ac:dyDescent="0.25">
      <c r="A24" s="48" t="s">
        <v>36</v>
      </c>
      <c r="B24" s="58" t="s">
        <v>37</v>
      </c>
      <c r="C24" s="52" t="s">
        <v>26</v>
      </c>
      <c r="D24" s="57">
        <v>8174.1409399999993</v>
      </c>
      <c r="E24" s="57">
        <v>151.88199343355097</v>
      </c>
      <c r="F24" s="57">
        <v>2526.6930790099541</v>
      </c>
      <c r="G24" s="57">
        <v>148.18</v>
      </c>
      <c r="H24" s="57">
        <v>5948.908085154254</v>
      </c>
      <c r="I24" s="57">
        <v>124.68799624150105</v>
      </c>
      <c r="J24" s="50">
        <f t="shared" si="9"/>
        <v>6228.5067651565032</v>
      </c>
      <c r="K24" s="54">
        <f t="shared" si="5"/>
        <v>130.54833206485159</v>
      </c>
      <c r="L24" s="50">
        <f>J24*$L$12</f>
        <v>6521.2465831188583</v>
      </c>
      <c r="M24" s="54">
        <f t="shared" si="6"/>
        <v>136.68410367189961</v>
      </c>
      <c r="N24" s="50">
        <f t="shared" si="12"/>
        <v>6827.7451725254441</v>
      </c>
      <c r="O24" s="54">
        <f t="shared" si="7"/>
        <v>143.10825654447888</v>
      </c>
      <c r="P24" s="50">
        <f t="shared" si="13"/>
        <v>7148.6491956341397</v>
      </c>
      <c r="Q24" s="54">
        <f t="shared" si="8"/>
        <v>149.83434460206936</v>
      </c>
    </row>
    <row r="25" spans="1:17" hidden="1" outlineLevel="1" x14ac:dyDescent="0.25">
      <c r="A25" s="48" t="s">
        <v>38</v>
      </c>
      <c r="B25" s="55" t="s">
        <v>32</v>
      </c>
      <c r="C25" s="55"/>
      <c r="D25" s="50"/>
      <c r="E25" s="50"/>
      <c r="F25" s="51"/>
      <c r="G25" s="51"/>
      <c r="H25" s="50"/>
      <c r="I25" s="50"/>
      <c r="J25" s="50">
        <f t="shared" si="9"/>
        <v>0</v>
      </c>
      <c r="K25" s="50"/>
      <c r="L25" s="50">
        <f t="shared" si="10"/>
        <v>0</v>
      </c>
      <c r="M25" s="54">
        <f t="shared" si="6"/>
        <v>0</v>
      </c>
      <c r="N25" s="50"/>
      <c r="O25" s="50"/>
      <c r="P25" s="50"/>
      <c r="Q25" s="50"/>
    </row>
    <row r="26" spans="1:17" hidden="1" outlineLevel="1" x14ac:dyDescent="0.25">
      <c r="A26" s="48" t="s">
        <v>39</v>
      </c>
      <c r="B26" s="55" t="s">
        <v>32</v>
      </c>
      <c r="C26" s="55"/>
      <c r="D26" s="50"/>
      <c r="E26" s="50"/>
      <c r="F26" s="51"/>
      <c r="G26" s="51"/>
      <c r="H26" s="50"/>
      <c r="I26" s="50"/>
      <c r="J26" s="50">
        <f t="shared" si="9"/>
        <v>0</v>
      </c>
      <c r="K26" s="50"/>
      <c r="L26" s="50">
        <f t="shared" si="10"/>
        <v>0</v>
      </c>
      <c r="M26" s="54">
        <f t="shared" si="6"/>
        <v>0</v>
      </c>
      <c r="N26" s="50"/>
      <c r="O26" s="50"/>
      <c r="P26" s="50"/>
      <c r="Q26" s="50"/>
    </row>
    <row r="27" spans="1:17" ht="31.5" collapsed="1" x14ac:dyDescent="0.25">
      <c r="A27" s="48" t="s">
        <v>40</v>
      </c>
      <c r="B27" s="55" t="s">
        <v>41</v>
      </c>
      <c r="C27" s="55"/>
      <c r="D27" s="50">
        <f>D28+D29+D30</f>
        <v>0</v>
      </c>
      <c r="E27" s="50">
        <f t="shared" ref="E27:I27" si="14">E28+E29+E30</f>
        <v>0</v>
      </c>
      <c r="F27" s="50">
        <f t="shared" si="14"/>
        <v>0</v>
      </c>
      <c r="G27" s="50">
        <f t="shared" si="14"/>
        <v>0</v>
      </c>
      <c r="H27" s="50"/>
      <c r="I27" s="50">
        <f t="shared" si="14"/>
        <v>0</v>
      </c>
      <c r="J27" s="50">
        <f t="shared" si="9"/>
        <v>0</v>
      </c>
      <c r="K27" s="50">
        <f t="shared" ref="K27:M27" si="15">K28+K29+K30</f>
        <v>0</v>
      </c>
      <c r="L27" s="50">
        <f t="shared" si="10"/>
        <v>0</v>
      </c>
      <c r="M27" s="50">
        <f t="shared" si="15"/>
        <v>0</v>
      </c>
      <c r="N27" s="50"/>
      <c r="O27" s="50"/>
      <c r="P27" s="50"/>
      <c r="Q27" s="50"/>
    </row>
    <row r="28" spans="1:17" x14ac:dyDescent="0.25">
      <c r="A28" s="48" t="s">
        <v>42</v>
      </c>
      <c r="B28" s="58" t="s">
        <v>43</v>
      </c>
      <c r="C28" s="58"/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0">
        <f t="shared" si="9"/>
        <v>0</v>
      </c>
      <c r="K28" s="54"/>
      <c r="L28" s="50">
        <f t="shared" si="10"/>
        <v>0</v>
      </c>
      <c r="M28" s="54"/>
      <c r="N28" s="50"/>
      <c r="O28" s="50"/>
      <c r="P28" s="50"/>
      <c r="Q28" s="50"/>
    </row>
    <row r="29" spans="1:17" hidden="1" outlineLevel="1" x14ac:dyDescent="0.25">
      <c r="A29" s="48" t="s">
        <v>44</v>
      </c>
      <c r="B29" s="59" t="s">
        <v>32</v>
      </c>
      <c r="C29" s="59"/>
      <c r="D29" s="54"/>
      <c r="E29" s="54"/>
      <c r="F29" s="60"/>
      <c r="G29" s="60"/>
      <c r="H29" s="50"/>
      <c r="I29" s="50"/>
      <c r="J29" s="50">
        <f t="shared" si="9"/>
        <v>0</v>
      </c>
      <c r="K29" s="50"/>
      <c r="L29" s="50">
        <f t="shared" si="10"/>
        <v>0</v>
      </c>
      <c r="M29" s="50"/>
      <c r="N29" s="50"/>
      <c r="O29" s="50"/>
      <c r="P29" s="50"/>
      <c r="Q29" s="50"/>
    </row>
    <row r="30" spans="1:17" hidden="1" outlineLevel="1" x14ac:dyDescent="0.25">
      <c r="A30" s="48" t="s">
        <v>45</v>
      </c>
      <c r="B30" s="59" t="s">
        <v>32</v>
      </c>
      <c r="C30" s="59"/>
      <c r="D30" s="54"/>
      <c r="E30" s="54"/>
      <c r="F30" s="60"/>
      <c r="G30" s="60"/>
      <c r="H30" s="50"/>
      <c r="I30" s="50"/>
      <c r="J30" s="50">
        <f t="shared" si="9"/>
        <v>0</v>
      </c>
      <c r="K30" s="50"/>
      <c r="L30" s="50">
        <f t="shared" si="10"/>
        <v>0</v>
      </c>
      <c r="M30" s="50"/>
      <c r="N30" s="50"/>
      <c r="O30" s="50"/>
      <c r="P30" s="50"/>
      <c r="Q30" s="50"/>
    </row>
    <row r="31" spans="1:17" collapsed="1" x14ac:dyDescent="0.25">
      <c r="A31" s="48" t="s">
        <v>46</v>
      </c>
      <c r="B31" s="55" t="s">
        <v>47</v>
      </c>
      <c r="C31" s="52" t="s">
        <v>26</v>
      </c>
      <c r="D31" s="54">
        <f>D32+D33+D34+D35+D36</f>
        <v>13</v>
      </c>
      <c r="E31" s="54">
        <f t="shared" ref="E31:J31" si="16">E32+E33+E34+E35+E36</f>
        <v>0.24155026554217485</v>
      </c>
      <c r="F31" s="54">
        <f t="shared" si="16"/>
        <v>2.0461814649830914</v>
      </c>
      <c r="G31" s="54">
        <f t="shared" si="16"/>
        <v>0.12</v>
      </c>
      <c r="H31" s="54">
        <f>H32+H33+H34+H35+H36</f>
        <v>12</v>
      </c>
      <c r="I31" s="54">
        <f t="shared" si="16"/>
        <v>0.25151774636289664</v>
      </c>
      <c r="J31" s="54">
        <f t="shared" si="16"/>
        <v>12.564</v>
      </c>
      <c r="K31" s="54">
        <f t="shared" ref="K31" si="17">I31*J$12</f>
        <v>0.26333908044195276</v>
      </c>
      <c r="L31" s="54">
        <f>L32+L33+L34+L35+L36</f>
        <v>13.154508</v>
      </c>
      <c r="M31" s="54">
        <f t="shared" ref="M31:M33" si="18">K31*L$12</f>
        <v>0.27571601722272454</v>
      </c>
      <c r="N31" s="50">
        <f>L31*N$12</f>
        <v>13.772769875999998</v>
      </c>
      <c r="O31" s="54">
        <f t="shared" ref="O31" si="19">M31*N$12</f>
        <v>0.28867467003219255</v>
      </c>
      <c r="P31" s="50">
        <f>N31*P$12</f>
        <v>14.420090060171997</v>
      </c>
      <c r="Q31" s="54">
        <f t="shared" ref="Q31:Q33" si="20">O31*P$12</f>
        <v>0.30224237952370558</v>
      </c>
    </row>
    <row r="32" spans="1:17" x14ac:dyDescent="0.25">
      <c r="A32" s="48" t="s">
        <v>48</v>
      </c>
      <c r="B32" s="61" t="s">
        <v>49</v>
      </c>
      <c r="C32" s="61"/>
      <c r="D32" s="54"/>
      <c r="E32" s="54"/>
      <c r="F32" s="54"/>
      <c r="G32" s="54"/>
      <c r="H32" s="50"/>
      <c r="I32" s="50"/>
      <c r="J32" s="50">
        <f t="shared" si="9"/>
        <v>0</v>
      </c>
      <c r="K32" s="50"/>
      <c r="L32" s="50">
        <f t="shared" ref="L32:L36" si="21">J32*$J$12</f>
        <v>0</v>
      </c>
      <c r="M32" s="50"/>
      <c r="N32" s="50"/>
      <c r="O32" s="50"/>
      <c r="P32" s="50"/>
      <c r="Q32" s="50"/>
    </row>
    <row r="33" spans="1:18" x14ac:dyDescent="0.25">
      <c r="A33" s="48" t="s">
        <v>50</v>
      </c>
      <c r="B33" s="61" t="s">
        <v>51</v>
      </c>
      <c r="C33" s="52" t="s">
        <v>26</v>
      </c>
      <c r="D33" s="53">
        <v>13</v>
      </c>
      <c r="E33" s="53">
        <v>0.24155026554217485</v>
      </c>
      <c r="F33" s="53">
        <v>2.0461814649830914</v>
      </c>
      <c r="G33" s="53">
        <v>0.12</v>
      </c>
      <c r="H33" s="53">
        <v>12</v>
      </c>
      <c r="I33" s="53">
        <v>0.25151774636289664</v>
      </c>
      <c r="J33" s="50">
        <f t="shared" si="9"/>
        <v>12.564</v>
      </c>
      <c r="K33" s="54">
        <f t="shared" ref="K33" si="22">I33*J$12</f>
        <v>0.26333908044195276</v>
      </c>
      <c r="L33" s="50">
        <f>J33*$L$12</f>
        <v>13.154508</v>
      </c>
      <c r="M33" s="54">
        <f t="shared" si="18"/>
        <v>0.27571601722272454</v>
      </c>
      <c r="N33" s="50">
        <f>L33*N$12</f>
        <v>13.772769875999998</v>
      </c>
      <c r="O33" s="54">
        <f t="shared" ref="O33" si="23">M33*N$12</f>
        <v>0.28867467003219255</v>
      </c>
      <c r="P33" s="50">
        <f>N33*P$12</f>
        <v>14.420090060171997</v>
      </c>
      <c r="Q33" s="54">
        <f t="shared" si="20"/>
        <v>0.30224237952370558</v>
      </c>
    </row>
    <row r="34" spans="1:18" hidden="1" outlineLevel="1" x14ac:dyDescent="0.25">
      <c r="A34" s="48" t="s">
        <v>52</v>
      </c>
      <c r="B34" s="62" t="s">
        <v>32</v>
      </c>
      <c r="C34" s="62"/>
      <c r="D34" s="54"/>
      <c r="E34" s="54"/>
      <c r="F34" s="54"/>
      <c r="G34" s="54"/>
      <c r="H34" s="50"/>
      <c r="I34" s="50"/>
      <c r="J34" s="50">
        <f t="shared" si="9"/>
        <v>0</v>
      </c>
      <c r="K34" s="50"/>
      <c r="L34" s="50">
        <f t="shared" si="21"/>
        <v>0</v>
      </c>
      <c r="M34" s="50"/>
      <c r="N34" s="50"/>
      <c r="O34" s="50"/>
      <c r="P34" s="50"/>
      <c r="Q34" s="50"/>
    </row>
    <row r="35" spans="1:18" hidden="1" outlineLevel="1" x14ac:dyDescent="0.25">
      <c r="A35" s="48" t="s">
        <v>53</v>
      </c>
      <c r="B35" s="59" t="s">
        <v>32</v>
      </c>
      <c r="C35" s="59"/>
      <c r="D35" s="54"/>
      <c r="E35" s="54"/>
      <c r="F35" s="60"/>
      <c r="G35" s="60"/>
      <c r="H35" s="50"/>
      <c r="I35" s="50"/>
      <c r="J35" s="50">
        <f t="shared" si="9"/>
        <v>0</v>
      </c>
      <c r="K35" s="50"/>
      <c r="L35" s="50">
        <f t="shared" si="21"/>
        <v>0</v>
      </c>
      <c r="M35" s="50"/>
      <c r="N35" s="50"/>
      <c r="O35" s="50"/>
      <c r="P35" s="50"/>
      <c r="Q35" s="50"/>
    </row>
    <row r="36" spans="1:18" hidden="1" outlineLevel="1" x14ac:dyDescent="0.25">
      <c r="A36" s="48" t="s">
        <v>54</v>
      </c>
      <c r="B36" s="59" t="s">
        <v>32</v>
      </c>
      <c r="C36" s="59"/>
      <c r="D36" s="54"/>
      <c r="E36" s="54"/>
      <c r="F36" s="60"/>
      <c r="G36" s="60"/>
      <c r="H36" s="50"/>
      <c r="I36" s="50"/>
      <c r="J36" s="50">
        <f t="shared" si="9"/>
        <v>0</v>
      </c>
      <c r="K36" s="50"/>
      <c r="L36" s="50">
        <f t="shared" si="21"/>
        <v>0</v>
      </c>
      <c r="M36" s="50"/>
      <c r="N36" s="50"/>
      <c r="O36" s="50"/>
      <c r="P36" s="50"/>
      <c r="Q36" s="50"/>
    </row>
    <row r="37" spans="1:18" collapsed="1" x14ac:dyDescent="0.25">
      <c r="A37" s="63"/>
      <c r="B37" s="64" t="s">
        <v>55</v>
      </c>
      <c r="C37" s="52" t="s">
        <v>26</v>
      </c>
      <c r="D37" s="65">
        <f>D17+D18+D19+D23+D27+D31</f>
        <v>19451.048269999999</v>
      </c>
      <c r="E37" s="65">
        <f t="shared" ref="E37:J37" si="24">E17+E18+E19+E23+E27+E31</f>
        <v>361.41583651478163</v>
      </c>
      <c r="F37" s="65">
        <f t="shared" si="24"/>
        <v>7781.2870810865325</v>
      </c>
      <c r="G37" s="65">
        <f t="shared" si="24"/>
        <v>456.34</v>
      </c>
      <c r="H37" s="65">
        <f t="shared" si="24"/>
        <v>20033.393933830946</v>
      </c>
      <c r="I37" s="65">
        <f>I17+I18+I19+I23+I27+I31</f>
        <v>419.89617451977369</v>
      </c>
      <c r="J37" s="65">
        <f t="shared" si="24"/>
        <v>20974.963448720999</v>
      </c>
      <c r="K37" s="65">
        <f>K17+K18+K19+K23+K27+K31</f>
        <v>439.63129472220299</v>
      </c>
      <c r="L37" s="65">
        <f t="shared" ref="L37:Q37" si="25">L17+L18+L19+L23+L27+L31</f>
        <v>21960.786730810883</v>
      </c>
      <c r="M37" s="65">
        <f t="shared" si="25"/>
        <v>460.29396557414657</v>
      </c>
      <c r="N37" s="65">
        <f t="shared" si="25"/>
        <v>22992.943707158996</v>
      </c>
      <c r="O37" s="65">
        <f t="shared" si="25"/>
        <v>481.92778195613141</v>
      </c>
      <c r="P37" s="65">
        <f t="shared" si="25"/>
        <v>24073.61206139547</v>
      </c>
      <c r="Q37" s="65">
        <f t="shared" si="25"/>
        <v>504.5783877080695</v>
      </c>
    </row>
    <row r="38" spans="1:18" x14ac:dyDescent="0.25">
      <c r="A38" s="66"/>
      <c r="B38" s="67"/>
      <c r="C38" s="67"/>
      <c r="D38" s="67"/>
      <c r="E38" s="67"/>
      <c r="F38" s="67"/>
      <c r="G38" s="67"/>
      <c r="H38" s="67"/>
      <c r="I38" s="67"/>
      <c r="J38" s="68"/>
      <c r="K38" s="67"/>
      <c r="L38" s="68"/>
      <c r="M38" s="67"/>
      <c r="N38" s="68"/>
      <c r="O38" s="68"/>
      <c r="P38" s="68"/>
      <c r="Q38" s="68"/>
    </row>
    <row r="39" spans="1:18" ht="16.5" customHeight="1" x14ac:dyDescent="0.25">
      <c r="A39" s="43" t="s">
        <v>56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</row>
    <row r="40" spans="1:18" ht="48.75" customHeight="1" x14ac:dyDescent="0.25">
      <c r="A40" s="69" t="s">
        <v>2</v>
      </c>
      <c r="B40" s="70" t="s">
        <v>3</v>
      </c>
      <c r="C40" s="46" t="s">
        <v>21</v>
      </c>
      <c r="D40" s="12">
        <f>D16</f>
        <v>2013</v>
      </c>
      <c r="E40" s="12" t="str">
        <f t="shared" ref="E40:Q40" si="26">E16</f>
        <v>2013 на товарную продукцию</v>
      </c>
      <c r="F40" s="12" t="str">
        <f t="shared" si="26"/>
        <v>2014 (базовый уровень)</v>
      </c>
      <c r="G40" s="12" t="str">
        <f t="shared" si="26"/>
        <v>2014 на товарную продукцию</v>
      </c>
      <c r="H40" s="12">
        <f t="shared" si="26"/>
        <v>2015</v>
      </c>
      <c r="I40" s="12" t="str">
        <f t="shared" si="26"/>
        <v>2015 на товарную продукцию</v>
      </c>
      <c r="J40" s="12">
        <f t="shared" si="26"/>
        <v>2016</v>
      </c>
      <c r="K40" s="47" t="str">
        <f t="shared" si="26"/>
        <v>2016 на товарную продукцию</v>
      </c>
      <c r="L40" s="12">
        <f t="shared" si="26"/>
        <v>2017</v>
      </c>
      <c r="M40" s="47" t="str">
        <f t="shared" si="26"/>
        <v>2017 на товарную продукцию</v>
      </c>
      <c r="N40" s="12">
        <f t="shared" si="26"/>
        <v>2018</v>
      </c>
      <c r="O40" s="12" t="str">
        <f t="shared" si="26"/>
        <v>2018 на товарную продукцию</v>
      </c>
      <c r="P40" s="12">
        <f t="shared" si="26"/>
        <v>2019</v>
      </c>
      <c r="Q40" s="12" t="str">
        <f t="shared" si="26"/>
        <v>2019 на товарную продукцию</v>
      </c>
    </row>
    <row r="41" spans="1:18" x14ac:dyDescent="0.25">
      <c r="A41" s="71" t="s">
        <v>57</v>
      </c>
      <c r="B41" s="72" t="s">
        <v>58</v>
      </c>
      <c r="C41" s="72"/>
      <c r="D41" s="73"/>
      <c r="E41" s="73"/>
      <c r="F41" s="73"/>
      <c r="G41" s="73"/>
      <c r="H41" s="73"/>
      <c r="I41" s="73"/>
      <c r="J41" s="74"/>
      <c r="K41" s="74"/>
      <c r="L41" s="74"/>
      <c r="M41" s="74"/>
      <c r="N41" s="74"/>
      <c r="O41" s="74"/>
      <c r="P41" s="74"/>
      <c r="Q41" s="74"/>
    </row>
    <row r="42" spans="1:18" ht="31.5" x14ac:dyDescent="0.25">
      <c r="A42" s="71" t="s">
        <v>59</v>
      </c>
      <c r="B42" s="72" t="s">
        <v>60</v>
      </c>
      <c r="C42" s="72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</row>
    <row r="43" spans="1:18" x14ac:dyDescent="0.25">
      <c r="A43" s="71" t="s">
        <v>61</v>
      </c>
      <c r="B43" s="72" t="s">
        <v>62</v>
      </c>
      <c r="C43" s="72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</row>
    <row r="44" spans="1:18" x14ac:dyDescent="0.25">
      <c r="A44" s="71" t="s">
        <v>63</v>
      </c>
      <c r="B44" s="72" t="s">
        <v>64</v>
      </c>
      <c r="C44" s="72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  <row r="45" spans="1:18" x14ac:dyDescent="0.25">
      <c r="A45" s="75" t="s">
        <v>65</v>
      </c>
      <c r="B45" s="49" t="s">
        <v>66</v>
      </c>
      <c r="C45" s="52" t="s">
        <v>26</v>
      </c>
      <c r="D45" s="76">
        <v>7121.0005490700005</v>
      </c>
      <c r="E45" s="76">
        <v>132.31381335029474</v>
      </c>
      <c r="F45" s="76">
        <v>3530.1745724620782</v>
      </c>
      <c r="G45" s="76">
        <v>207.03</v>
      </c>
      <c r="H45" s="76">
        <v>7121.0005490700005</v>
      </c>
      <c r="I45" s="76">
        <v>149.25483416258635</v>
      </c>
      <c r="J45" s="77">
        <f>H45*$J$12</f>
        <v>7455.6875748762905</v>
      </c>
      <c r="K45" s="54">
        <f t="shared" ref="K45" si="27">I45*J$12</f>
        <v>156.26981136822789</v>
      </c>
      <c r="L45" s="77">
        <f>J45*$L$12</f>
        <v>7806.1048908954754</v>
      </c>
      <c r="M45" s="54">
        <f t="shared" ref="M45" si="28">K45*L$12</f>
        <v>163.6144925025346</v>
      </c>
      <c r="N45" s="50">
        <f>L45*N$12</f>
        <v>8172.9918207675619</v>
      </c>
      <c r="O45" s="54">
        <f t="shared" ref="O45" si="29">M45*N$12</f>
        <v>171.30437365015371</v>
      </c>
      <c r="P45" s="50">
        <f>N45*P$12</f>
        <v>8557.1224363436359</v>
      </c>
      <c r="Q45" s="54">
        <f t="shared" ref="Q45" si="30">O45*P$12</f>
        <v>179.35567921171091</v>
      </c>
    </row>
    <row r="46" spans="1:18" x14ac:dyDescent="0.25">
      <c r="A46" s="75" t="s">
        <v>67</v>
      </c>
      <c r="B46" s="49" t="s">
        <v>68</v>
      </c>
      <c r="C46" s="52" t="s">
        <v>26</v>
      </c>
      <c r="D46" s="77">
        <f>D47+D48+D49</f>
        <v>584.48135092999996</v>
      </c>
      <c r="E46" s="77">
        <f t="shared" ref="E46:I46" si="31">E47+E48+E49</f>
        <v>10.860125040122355</v>
      </c>
      <c r="F46" s="77">
        <f t="shared" si="31"/>
        <v>0.40923629299661829</v>
      </c>
      <c r="G46" s="77">
        <f t="shared" si="31"/>
        <v>2.4E-2</v>
      </c>
      <c r="H46" s="77">
        <f t="shared" si="31"/>
        <v>584.28135092999992</v>
      </c>
      <c r="I46" s="77">
        <f t="shared" si="31"/>
        <v>12.246427385648527</v>
      </c>
      <c r="J46" s="77">
        <f>J47+J48+J49</f>
        <v>611.74257442370981</v>
      </c>
      <c r="K46" s="77">
        <f t="shared" ref="K46:Q46" si="32">K47+K48+K49</f>
        <v>12.822009472774008</v>
      </c>
      <c r="L46" s="77">
        <f>L47+L48+L49</f>
        <v>640.4944754216242</v>
      </c>
      <c r="M46" s="77">
        <f t="shared" si="32"/>
        <v>13.424643917994384</v>
      </c>
      <c r="N46" s="77">
        <f t="shared" si="32"/>
        <v>670.5977157664405</v>
      </c>
      <c r="O46" s="77">
        <f t="shared" si="32"/>
        <v>14.05560218214012</v>
      </c>
      <c r="P46" s="77">
        <f t="shared" si="32"/>
        <v>702.11580840746319</v>
      </c>
      <c r="Q46" s="77">
        <f t="shared" si="32"/>
        <v>14.716215484700705</v>
      </c>
    </row>
    <row r="47" spans="1:18" x14ac:dyDescent="0.25">
      <c r="A47" s="75" t="s">
        <v>69</v>
      </c>
      <c r="B47" s="61" t="s">
        <v>70</v>
      </c>
      <c r="C47" s="52" t="s">
        <v>26</v>
      </c>
      <c r="D47" s="78">
        <v>2.6</v>
      </c>
      <c r="E47" s="78">
        <v>4.8310053108434975E-2</v>
      </c>
      <c r="F47" s="78">
        <v>0.40923629299661829</v>
      </c>
      <c r="G47" s="78">
        <v>2.4E-2</v>
      </c>
      <c r="H47" s="78">
        <v>2.4000000000000004</v>
      </c>
      <c r="I47" s="78">
        <v>5.030354927257933E-2</v>
      </c>
      <c r="J47" s="77">
        <f>J31*$R$47</f>
        <v>2.5128000000000004</v>
      </c>
      <c r="K47" s="54">
        <f>K31*$R$47</f>
        <v>5.2667816088390551E-2</v>
      </c>
      <c r="L47" s="54">
        <f t="shared" ref="L47:Q47" si="33">L31*$R$47</f>
        <v>2.6309016000000001</v>
      </c>
      <c r="M47" s="54">
        <f t="shared" si="33"/>
        <v>5.514320344454491E-2</v>
      </c>
      <c r="N47" s="54">
        <f t="shared" si="33"/>
        <v>2.7545539751999999</v>
      </c>
      <c r="O47" s="54">
        <f t="shared" si="33"/>
        <v>5.7734934006438511E-2</v>
      </c>
      <c r="P47" s="54">
        <f t="shared" si="33"/>
        <v>2.8840180120343994</v>
      </c>
      <c r="Q47" s="54">
        <f t="shared" si="33"/>
        <v>6.0448475904741117E-2</v>
      </c>
      <c r="R47" s="79">
        <v>0.2</v>
      </c>
    </row>
    <row r="48" spans="1:18" x14ac:dyDescent="0.25">
      <c r="A48" s="75" t="s">
        <v>71</v>
      </c>
      <c r="B48" s="61" t="s">
        <v>72</v>
      </c>
      <c r="C48" s="52" t="s">
        <v>26</v>
      </c>
      <c r="D48" s="78">
        <v>581.88135092999994</v>
      </c>
      <c r="E48" s="78">
        <v>10.81181498701392</v>
      </c>
      <c r="F48" s="78">
        <v>0</v>
      </c>
      <c r="G48" s="78">
        <v>0</v>
      </c>
      <c r="H48" s="78">
        <v>581.88135092999994</v>
      </c>
      <c r="I48" s="78">
        <v>12.196123836375948</v>
      </c>
      <c r="J48" s="77">
        <f>H48*$J$12</f>
        <v>609.22977442370984</v>
      </c>
      <c r="K48" s="54">
        <f t="shared" ref="K48" si="34">I48*J$12</f>
        <v>12.769341656685617</v>
      </c>
      <c r="L48" s="77">
        <f>J48*$L$12</f>
        <v>637.86357382162419</v>
      </c>
      <c r="M48" s="54">
        <f t="shared" ref="M48" si="35">K48*L$12</f>
        <v>13.36950071454984</v>
      </c>
      <c r="N48" s="50">
        <f>L48*N$12</f>
        <v>667.8431617912405</v>
      </c>
      <c r="O48" s="54">
        <f t="shared" ref="O48" si="36">M48*N$12</f>
        <v>13.997867248133682</v>
      </c>
      <c r="P48" s="50">
        <f>N48*P$12</f>
        <v>699.23179039542879</v>
      </c>
      <c r="Q48" s="54">
        <f t="shared" ref="Q48" si="37">O48*P$12</f>
        <v>14.655767008795964</v>
      </c>
    </row>
    <row r="49" spans="1:17" x14ac:dyDescent="0.25">
      <c r="A49" s="75" t="s">
        <v>73</v>
      </c>
      <c r="B49" s="61" t="s">
        <v>74</v>
      </c>
      <c r="C49" s="61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</row>
    <row r="50" spans="1:17" x14ac:dyDescent="0.25">
      <c r="A50" s="75" t="s">
        <v>75</v>
      </c>
      <c r="B50" s="72" t="s">
        <v>76</v>
      </c>
      <c r="C50" s="52" t="s">
        <v>26</v>
      </c>
      <c r="D50" s="78">
        <v>2190.8174300000001</v>
      </c>
      <c r="E50" s="78">
        <v>40.707117843917317</v>
      </c>
      <c r="F50" s="78">
        <v>1084.4761764410382</v>
      </c>
      <c r="G50" s="78">
        <v>63.6</v>
      </c>
      <c r="H50" s="78">
        <v>2551.6928210000005</v>
      </c>
      <c r="I50" s="78">
        <v>53.483002312358515</v>
      </c>
      <c r="J50" s="77">
        <f>H50*$J$12</f>
        <v>2671.6223835870005</v>
      </c>
      <c r="K50" s="54">
        <f t="shared" ref="K50" si="38">I50*J$12</f>
        <v>55.996703421039363</v>
      </c>
      <c r="L50" s="77">
        <f>J50*$L$12</f>
        <v>2797.1886356155892</v>
      </c>
      <c r="M50" s="54">
        <f t="shared" ref="M50" si="39">K50*L$12</f>
        <v>58.628548481828211</v>
      </c>
      <c r="N50" s="50">
        <f>L50*N$12</f>
        <v>2928.6565014895218</v>
      </c>
      <c r="O50" s="54">
        <f t="shared" ref="O50" si="40">M50*N$12</f>
        <v>61.384090260474132</v>
      </c>
      <c r="P50" s="50">
        <f>N50*P$12</f>
        <v>3066.3033570595289</v>
      </c>
      <c r="Q50" s="54">
        <f t="shared" ref="Q50" si="41">O50*P$12</f>
        <v>64.269142502716406</v>
      </c>
    </row>
    <row r="51" spans="1:17" x14ac:dyDescent="0.25">
      <c r="A51" s="75" t="s">
        <v>77</v>
      </c>
      <c r="B51" s="49" t="s">
        <v>78</v>
      </c>
      <c r="C51" s="49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</row>
    <row r="52" spans="1:17" ht="31.5" x14ac:dyDescent="0.25">
      <c r="A52" s="75" t="s">
        <v>79</v>
      </c>
      <c r="B52" s="49" t="s">
        <v>80</v>
      </c>
      <c r="C52" s="49"/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/>
      <c r="O52" s="81"/>
      <c r="P52" s="81"/>
      <c r="Q52" s="81"/>
    </row>
    <row r="53" spans="1:17" x14ac:dyDescent="0.25">
      <c r="A53" s="82"/>
      <c r="B53" s="64" t="s">
        <v>81</v>
      </c>
      <c r="C53" s="52" t="s">
        <v>26</v>
      </c>
      <c r="D53" s="83">
        <f>D41+D42+D43+D44+D45+D46+D50+D51+D52</f>
        <v>9896.2993300000016</v>
      </c>
      <c r="E53" s="83">
        <f>E41+E42+E43+E44+E45+E46+E50+E51+E52</f>
        <v>183.88105623433444</v>
      </c>
      <c r="F53" s="83">
        <f t="shared" ref="F53:H53" si="42">F41+F42+F43+F44+F45+F46+F50+F51+F52</f>
        <v>4615.0599851961124</v>
      </c>
      <c r="G53" s="83">
        <f t="shared" si="42"/>
        <v>270.654</v>
      </c>
      <c r="H53" s="83">
        <f t="shared" si="42"/>
        <v>10256.974721</v>
      </c>
      <c r="I53" s="83">
        <f>I41+I42+I43+I44+I45+I46+I50+I51+I52</f>
        <v>214.98426386059339</v>
      </c>
      <c r="J53" s="83">
        <f>J41+J42+J43+J44+J45+J46+J50+J51+J52</f>
        <v>10739.052532887001</v>
      </c>
      <c r="K53" s="83">
        <f>K41+K42+K43+K44+K45+K46+K50+K51+K52</f>
        <v>225.08852426204126</v>
      </c>
      <c r="L53" s="83">
        <f>L41+L42+L43+L44+L45+L46+L50+L51+L52</f>
        <v>11243.788001932688</v>
      </c>
      <c r="M53" s="83">
        <f>M41+M42+M43+M44+M45+M46+M50+M51+M52</f>
        <v>235.66768490235719</v>
      </c>
      <c r="N53" s="83">
        <f t="shared" ref="N53:Q53" si="43">N41+N42+N43+N44+N45+N46+N50+N51+N52</f>
        <v>11772.246038023524</v>
      </c>
      <c r="O53" s="83">
        <f t="shared" si="43"/>
        <v>246.74406609276795</v>
      </c>
      <c r="P53" s="83">
        <f t="shared" si="43"/>
        <v>12325.541601810628</v>
      </c>
      <c r="Q53" s="83">
        <f t="shared" si="43"/>
        <v>258.34103719912804</v>
      </c>
    </row>
    <row r="54" spans="1:17" x14ac:dyDescent="0.25">
      <c r="A54" s="84"/>
      <c r="B54" s="85"/>
      <c r="C54" s="85"/>
      <c r="D54" s="85"/>
      <c r="E54" s="85"/>
      <c r="F54" s="85"/>
      <c r="G54" s="85"/>
      <c r="H54" s="85"/>
      <c r="I54" s="85"/>
      <c r="J54" s="68"/>
      <c r="K54" s="85"/>
      <c r="L54" s="68"/>
      <c r="M54" s="85"/>
      <c r="N54" s="68"/>
      <c r="O54" s="68"/>
      <c r="P54" s="68"/>
      <c r="Q54" s="68"/>
    </row>
    <row r="55" spans="1:17" ht="46.5" customHeight="1" x14ac:dyDescent="0.25">
      <c r="A55" s="69" t="s">
        <v>2</v>
      </c>
      <c r="B55" s="70" t="s">
        <v>3</v>
      </c>
      <c r="C55" s="46" t="s">
        <v>21</v>
      </c>
      <c r="D55" s="12">
        <f>D40</f>
        <v>2013</v>
      </c>
      <c r="E55" s="12" t="str">
        <f t="shared" ref="E55:Q55" si="44">E40</f>
        <v>2013 на товарную продукцию</v>
      </c>
      <c r="F55" s="12" t="str">
        <f t="shared" si="44"/>
        <v>2014 (базовый уровень)</v>
      </c>
      <c r="G55" s="12" t="str">
        <f t="shared" si="44"/>
        <v>2014 на товарную продукцию</v>
      </c>
      <c r="H55" s="12">
        <f t="shared" si="44"/>
        <v>2015</v>
      </c>
      <c r="I55" s="12" t="str">
        <f t="shared" si="44"/>
        <v>2015 на товарную продукцию</v>
      </c>
      <c r="J55" s="12">
        <f t="shared" si="44"/>
        <v>2016</v>
      </c>
      <c r="K55" s="47" t="str">
        <f t="shared" si="44"/>
        <v>2016 на товарную продукцию</v>
      </c>
      <c r="L55" s="12">
        <f t="shared" si="44"/>
        <v>2017</v>
      </c>
      <c r="M55" s="47" t="str">
        <f t="shared" si="44"/>
        <v>2017 на товарную продукцию</v>
      </c>
      <c r="N55" s="12">
        <f t="shared" si="44"/>
        <v>2018</v>
      </c>
      <c r="O55" s="12" t="str">
        <f t="shared" si="44"/>
        <v>2018 на товарную продукцию</v>
      </c>
      <c r="P55" s="12">
        <f t="shared" si="44"/>
        <v>2019</v>
      </c>
      <c r="Q55" s="12" t="str">
        <f t="shared" si="44"/>
        <v>2019 на товарную продукцию</v>
      </c>
    </row>
    <row r="56" spans="1:17" x14ac:dyDescent="0.25">
      <c r="A56" s="86" t="s">
        <v>10</v>
      </c>
      <c r="B56" s="64" t="s">
        <v>82</v>
      </c>
      <c r="C56" s="52" t="s">
        <v>26</v>
      </c>
      <c r="D56" s="87">
        <v>0</v>
      </c>
      <c r="E56" s="87">
        <v>0</v>
      </c>
      <c r="F56" s="87">
        <v>1361.5632498241653</v>
      </c>
      <c r="G56" s="87">
        <v>79.849999999999994</v>
      </c>
      <c r="H56" s="87">
        <v>0</v>
      </c>
      <c r="I56" s="87">
        <v>0</v>
      </c>
      <c r="J56" s="87"/>
      <c r="K56" s="87"/>
      <c r="L56" s="87"/>
      <c r="M56" s="87"/>
      <c r="N56" s="87"/>
      <c r="O56" s="87"/>
      <c r="P56" s="87"/>
      <c r="Q56" s="87"/>
    </row>
    <row r="57" spans="1:17" x14ac:dyDescent="0.25">
      <c r="A57" s="84"/>
      <c r="B57" s="85"/>
      <c r="C57" s="85"/>
      <c r="D57" s="88"/>
      <c r="E57" s="88"/>
      <c r="F57" s="85"/>
      <c r="G57" s="85"/>
      <c r="H57" s="85"/>
      <c r="I57" s="85"/>
      <c r="J57" s="68"/>
      <c r="K57" s="85"/>
      <c r="L57" s="68"/>
      <c r="M57" s="85"/>
      <c r="N57" s="68"/>
      <c r="O57" s="68"/>
      <c r="P57" s="68"/>
      <c r="Q57" s="68"/>
    </row>
    <row r="58" spans="1:17" ht="47.25" customHeight="1" x14ac:dyDescent="0.25">
      <c r="A58" s="69" t="s">
        <v>2</v>
      </c>
      <c r="B58" s="70" t="s">
        <v>3</v>
      </c>
      <c r="C58" s="46" t="s">
        <v>21</v>
      </c>
      <c r="D58" s="12">
        <f>D55</f>
        <v>2013</v>
      </c>
      <c r="E58" s="12" t="str">
        <f t="shared" ref="E58:Q58" si="45">E55</f>
        <v>2013 на товарную продукцию</v>
      </c>
      <c r="F58" s="12" t="str">
        <f t="shared" si="45"/>
        <v>2014 (базовый уровень)</v>
      </c>
      <c r="G58" s="12" t="str">
        <f t="shared" si="45"/>
        <v>2014 на товарную продукцию</v>
      </c>
      <c r="H58" s="12">
        <f t="shared" si="45"/>
        <v>2015</v>
      </c>
      <c r="I58" s="12" t="str">
        <f t="shared" si="45"/>
        <v>2015 на товарную продукцию</v>
      </c>
      <c r="J58" s="12">
        <f t="shared" si="45"/>
        <v>2016</v>
      </c>
      <c r="K58" s="47" t="str">
        <f t="shared" si="45"/>
        <v>2016 на товарную продукцию</v>
      </c>
      <c r="L58" s="12">
        <f t="shared" si="45"/>
        <v>2017</v>
      </c>
      <c r="M58" s="47" t="str">
        <f t="shared" si="45"/>
        <v>2017 на товарную продукцию</v>
      </c>
      <c r="N58" s="12">
        <f t="shared" si="45"/>
        <v>2018</v>
      </c>
      <c r="O58" s="12" t="str">
        <f t="shared" si="45"/>
        <v>2018 на товарную продукцию</v>
      </c>
      <c r="P58" s="12">
        <f t="shared" si="45"/>
        <v>2019</v>
      </c>
      <c r="Q58" s="12" t="str">
        <f t="shared" si="45"/>
        <v>2019 на товарную продукцию</v>
      </c>
    </row>
    <row r="59" spans="1:17" x14ac:dyDescent="0.25">
      <c r="A59" s="86" t="s">
        <v>16</v>
      </c>
      <c r="B59" s="89" t="s">
        <v>83</v>
      </c>
      <c r="C59" s="52" t="s">
        <v>26</v>
      </c>
      <c r="D59" s="90">
        <f>D37+D53+D56</f>
        <v>29347.347600000001</v>
      </c>
      <c r="E59" s="91">
        <f>E37+E53+E56</f>
        <v>545.29689274911607</v>
      </c>
      <c r="F59" s="90">
        <f t="shared" ref="F59:Q59" si="46">F37+F53+F56</f>
        <v>13757.910316106809</v>
      </c>
      <c r="G59" s="91">
        <f t="shared" si="46"/>
        <v>806.84399999999994</v>
      </c>
      <c r="H59" s="90">
        <f t="shared" si="46"/>
        <v>30290.368654830949</v>
      </c>
      <c r="I59" s="91">
        <f>I37+I53+I56</f>
        <v>634.88043838036708</v>
      </c>
      <c r="J59" s="92">
        <f t="shared" si="46"/>
        <v>31714.015981607998</v>
      </c>
      <c r="K59" s="90">
        <f t="shared" si="46"/>
        <v>664.71981898424428</v>
      </c>
      <c r="L59" s="92">
        <f t="shared" si="46"/>
        <v>33204.574732743567</v>
      </c>
      <c r="M59" s="92">
        <f t="shared" si="46"/>
        <v>695.96165047650379</v>
      </c>
      <c r="N59" s="92">
        <f t="shared" si="46"/>
        <v>34765.189745182521</v>
      </c>
      <c r="O59" s="92">
        <f t="shared" si="46"/>
        <v>728.67184804889939</v>
      </c>
      <c r="P59" s="92">
        <f t="shared" si="46"/>
        <v>36399.153663206096</v>
      </c>
      <c r="Q59" s="92">
        <f t="shared" si="46"/>
        <v>762.91942490719748</v>
      </c>
    </row>
    <row r="60" spans="1:17" s="98" customFormat="1" ht="12.75" x14ac:dyDescent="0.2">
      <c r="A60" s="93"/>
      <c r="B60" s="94" t="s">
        <v>84</v>
      </c>
      <c r="C60" s="94"/>
      <c r="D60" s="95"/>
      <c r="E60" s="95" t="b">
        <v>1</v>
      </c>
      <c r="F60" s="95"/>
      <c r="G60" s="95" t="b">
        <v>1</v>
      </c>
      <c r="H60" s="96"/>
      <c r="I60" s="95" t="b">
        <v>1</v>
      </c>
      <c r="J60" s="96"/>
      <c r="K60" s="97">
        <f>(K59-I59)/I59</f>
        <v>4.6999999999999924E-2</v>
      </c>
      <c r="L60" s="96"/>
      <c r="M60" s="97">
        <f>(M59-K59)/K59</f>
        <v>4.7000000000000042E-2</v>
      </c>
      <c r="N60" s="96"/>
      <c r="O60" s="96"/>
      <c r="P60" s="96"/>
      <c r="Q60" s="96"/>
    </row>
    <row r="61" spans="1:17" s="102" customFormat="1" x14ac:dyDescent="0.25">
      <c r="A61" s="99"/>
      <c r="B61" s="100"/>
      <c r="C61" s="101"/>
      <c r="E61" s="103"/>
      <c r="F61" s="103"/>
      <c r="G61" s="103"/>
      <c r="H61" s="104"/>
      <c r="I61" s="104"/>
      <c r="J61" s="104"/>
      <c r="K61" s="104"/>
      <c r="L61" s="104"/>
      <c r="M61" s="104"/>
      <c r="N61" s="104"/>
      <c r="O61" s="104"/>
      <c r="P61" s="104"/>
      <c r="Q61" s="104"/>
    </row>
    <row r="62" spans="1:17" s="102" customFormat="1" x14ac:dyDescent="0.25">
      <c r="A62" s="99"/>
      <c r="B62" s="105" t="s">
        <v>85</v>
      </c>
      <c r="C62" s="106" t="s">
        <v>86</v>
      </c>
      <c r="D62" s="107">
        <v>160.55830000000003</v>
      </c>
      <c r="E62" s="108">
        <v>2.9833000000000141</v>
      </c>
      <c r="F62" s="108">
        <v>175.30333300000001</v>
      </c>
      <c r="G62" s="108">
        <v>2.773333000000008</v>
      </c>
      <c r="H62" s="108">
        <v>161.27530000000002</v>
      </c>
      <c r="I62" s="108">
        <v>3.3803000000000054</v>
      </c>
      <c r="J62" s="108">
        <f t="shared" ref="J62:Q64" si="47">H62</f>
        <v>161.27530000000002</v>
      </c>
      <c r="K62" s="108">
        <f t="shared" si="47"/>
        <v>3.3803000000000054</v>
      </c>
      <c r="L62" s="108">
        <f t="shared" si="47"/>
        <v>161.27530000000002</v>
      </c>
      <c r="M62" s="108">
        <f t="shared" si="47"/>
        <v>3.3803000000000054</v>
      </c>
      <c r="N62" s="108">
        <f t="shared" si="47"/>
        <v>161.27530000000002</v>
      </c>
      <c r="O62" s="108">
        <f t="shared" si="47"/>
        <v>3.3803000000000054</v>
      </c>
      <c r="P62" s="108">
        <f t="shared" si="47"/>
        <v>161.27530000000002</v>
      </c>
      <c r="Q62" s="108">
        <f t="shared" si="47"/>
        <v>3.3803000000000054</v>
      </c>
    </row>
    <row r="63" spans="1:17" s="102" customFormat="1" x14ac:dyDescent="0.25">
      <c r="A63" s="109"/>
      <c r="B63" s="105" t="s">
        <v>87</v>
      </c>
      <c r="C63" s="106" t="s">
        <v>88</v>
      </c>
      <c r="D63" s="107">
        <v>18.90911369863014</v>
      </c>
      <c r="E63" s="108">
        <v>0.92110000000000269</v>
      </c>
      <c r="F63" s="108">
        <v>20.922205479452053</v>
      </c>
      <c r="G63" s="108">
        <v>1.2269999999999968</v>
      </c>
      <c r="H63" s="108">
        <v>18.700643378995434</v>
      </c>
      <c r="I63" s="108">
        <v>0.67609999999999815</v>
      </c>
      <c r="J63" s="108">
        <f t="shared" si="47"/>
        <v>18.700643378995434</v>
      </c>
      <c r="K63" s="108">
        <f t="shared" si="47"/>
        <v>0.67609999999999815</v>
      </c>
      <c r="L63" s="108">
        <f t="shared" si="47"/>
        <v>18.700643378995434</v>
      </c>
      <c r="M63" s="108">
        <f t="shared" si="47"/>
        <v>0.67609999999999815</v>
      </c>
      <c r="N63" s="108">
        <f t="shared" si="47"/>
        <v>18.700643378995434</v>
      </c>
      <c r="O63" s="108">
        <f t="shared" si="47"/>
        <v>0.67609999999999815</v>
      </c>
      <c r="P63" s="108">
        <f t="shared" si="47"/>
        <v>18.700643378995434</v>
      </c>
      <c r="Q63" s="108">
        <f t="shared" si="47"/>
        <v>0.67609999999999815</v>
      </c>
    </row>
    <row r="64" spans="1:17" s="102" customFormat="1" x14ac:dyDescent="0.25">
      <c r="A64" s="110"/>
      <c r="B64" s="105" t="s">
        <v>89</v>
      </c>
      <c r="C64" s="106" t="s">
        <v>86</v>
      </c>
      <c r="D64" s="107">
        <v>1.7372999999999998</v>
      </c>
      <c r="E64" s="108">
        <v>3.0526000000000001E-2</v>
      </c>
      <c r="F64" s="108">
        <v>1.8956103200000001</v>
      </c>
      <c r="G64" s="108">
        <v>0.03</v>
      </c>
      <c r="H64" s="108">
        <v>1.7372999999999998</v>
      </c>
      <c r="I64" s="108">
        <v>3.6413481729688356E-2</v>
      </c>
      <c r="J64" s="108">
        <f t="shared" si="47"/>
        <v>1.7372999999999998</v>
      </c>
      <c r="K64" s="108">
        <f t="shared" si="47"/>
        <v>3.6413481729688356E-2</v>
      </c>
      <c r="L64" s="108">
        <f t="shared" si="47"/>
        <v>1.7372999999999998</v>
      </c>
      <c r="M64" s="108">
        <f t="shared" si="47"/>
        <v>3.6413481729688356E-2</v>
      </c>
      <c r="N64" s="108">
        <f t="shared" si="47"/>
        <v>1.7372999999999998</v>
      </c>
      <c r="O64" s="108">
        <f t="shared" si="47"/>
        <v>3.6413481729688356E-2</v>
      </c>
      <c r="P64" s="108">
        <f t="shared" si="47"/>
        <v>1.7372999999999998</v>
      </c>
      <c r="Q64" s="108">
        <f t="shared" si="47"/>
        <v>3.6413481729688356E-2</v>
      </c>
    </row>
    <row r="65" spans="1:17" s="102" customFormat="1" x14ac:dyDescent="0.25">
      <c r="A65" s="110"/>
      <c r="B65" s="105" t="s">
        <v>90</v>
      </c>
      <c r="C65" s="106" t="s">
        <v>91</v>
      </c>
      <c r="D65" s="111">
        <v>1287.0553311930814</v>
      </c>
      <c r="E65" s="112">
        <f>D65</f>
        <v>1287.0553311930814</v>
      </c>
      <c r="F65" s="112">
        <v>1443.585</v>
      </c>
      <c r="G65" s="112">
        <f>F65</f>
        <v>1443.585</v>
      </c>
      <c r="H65" s="112">
        <v>1534.530855</v>
      </c>
      <c r="I65" s="112">
        <f>H65</f>
        <v>1534.530855</v>
      </c>
      <c r="J65" s="112">
        <f>H65*J$12</f>
        <v>1606.6538051849998</v>
      </c>
      <c r="K65" s="112">
        <f>J65</f>
        <v>1606.6538051849998</v>
      </c>
      <c r="L65" s="112">
        <f>J65*L$12</f>
        <v>1682.1665340286947</v>
      </c>
      <c r="M65" s="112">
        <f>L65</f>
        <v>1682.1665340286947</v>
      </c>
      <c r="N65" s="112">
        <f>L65*N$12</f>
        <v>1761.2283611280434</v>
      </c>
      <c r="O65" s="112">
        <f>N65</f>
        <v>1761.2283611280434</v>
      </c>
      <c r="P65" s="112">
        <f>N65*P$12</f>
        <v>1844.0060941010613</v>
      </c>
      <c r="Q65" s="112">
        <f>P65</f>
        <v>1844.0060941010613</v>
      </c>
    </row>
    <row r="66" spans="1:17" s="117" customFormat="1" ht="21.75" customHeight="1" x14ac:dyDescent="0.25">
      <c r="A66" s="113"/>
      <c r="B66" s="114" t="s">
        <v>92</v>
      </c>
      <c r="C66" s="115" t="s">
        <v>93</v>
      </c>
      <c r="D66" s="116">
        <f>D65*D64</f>
        <v>2236.00122688174</v>
      </c>
      <c r="E66" s="116">
        <f t="shared" ref="E66:Q66" si="48">E65*E64</f>
        <v>39.288651040000005</v>
      </c>
      <c r="F66" s="116">
        <f t="shared" si="48"/>
        <v>2736.4746237972004</v>
      </c>
      <c r="G66" s="116">
        <f t="shared" si="48"/>
        <v>43.307549999999999</v>
      </c>
      <c r="H66" s="116">
        <f t="shared" si="48"/>
        <v>2665.9404543914998</v>
      </c>
      <c r="I66" s="116">
        <f t="shared" si="48"/>
        <v>55.877611252185552</v>
      </c>
      <c r="J66" s="116">
        <f t="shared" si="48"/>
        <v>2791.2396557479001</v>
      </c>
      <c r="K66" s="116">
        <f t="shared" si="48"/>
        <v>58.503858981038263</v>
      </c>
      <c r="L66" s="116">
        <f t="shared" si="48"/>
        <v>2922.427919568051</v>
      </c>
      <c r="M66" s="116">
        <f t="shared" si="48"/>
        <v>61.253540353147059</v>
      </c>
      <c r="N66" s="116">
        <f t="shared" si="48"/>
        <v>3059.7820317877495</v>
      </c>
      <c r="O66" s="116">
        <f t="shared" si="48"/>
        <v>64.132456749744975</v>
      </c>
      <c r="P66" s="116">
        <f t="shared" si="48"/>
        <v>3203.5917872817736</v>
      </c>
      <c r="Q66" s="116">
        <f t="shared" si="48"/>
        <v>67.146682216982981</v>
      </c>
    </row>
    <row r="67" spans="1:17" s="102" customFormat="1" x14ac:dyDescent="0.25">
      <c r="A67" s="109"/>
      <c r="B67" s="5"/>
      <c r="C67" s="118"/>
      <c r="E67" s="119"/>
      <c r="F67" s="119"/>
      <c r="G67" s="119"/>
      <c r="H67" s="119"/>
      <c r="I67" s="119"/>
      <c r="J67" s="104"/>
      <c r="K67" s="120"/>
      <c r="L67" s="104"/>
      <c r="M67" s="120"/>
      <c r="N67" s="104"/>
      <c r="O67" s="104"/>
      <c r="P67" s="104"/>
      <c r="Q67" s="104"/>
    </row>
    <row r="68" spans="1:17" s="117" customFormat="1" x14ac:dyDescent="0.25">
      <c r="A68" s="121"/>
      <c r="B68" s="114" t="s">
        <v>94</v>
      </c>
      <c r="C68" s="122" t="s">
        <v>93</v>
      </c>
      <c r="D68" s="116">
        <f>D59+D66</f>
        <v>31583.348826881742</v>
      </c>
      <c r="E68" s="116">
        <f t="shared" ref="E68:Q68" si="49">E59+E66</f>
        <v>584.58554378911606</v>
      </c>
      <c r="F68" s="116">
        <f t="shared" si="49"/>
        <v>16494.384939904008</v>
      </c>
      <c r="G68" s="116">
        <f t="shared" si="49"/>
        <v>850.15154999999993</v>
      </c>
      <c r="H68" s="116">
        <f t="shared" si="49"/>
        <v>32956.309109222449</v>
      </c>
      <c r="I68" s="116">
        <f t="shared" si="49"/>
        <v>690.75804963255268</v>
      </c>
      <c r="J68" s="116">
        <f t="shared" si="49"/>
        <v>34505.255637355898</v>
      </c>
      <c r="K68" s="116">
        <f t="shared" si="49"/>
        <v>723.2236779652826</v>
      </c>
      <c r="L68" s="116">
        <f t="shared" si="49"/>
        <v>36127.002652311618</v>
      </c>
      <c r="M68" s="116">
        <f t="shared" si="49"/>
        <v>757.21519082965085</v>
      </c>
      <c r="N68" s="116">
        <f t="shared" si="49"/>
        <v>37824.971776970269</v>
      </c>
      <c r="O68" s="116">
        <f t="shared" si="49"/>
        <v>792.80430479864435</v>
      </c>
      <c r="P68" s="116">
        <f t="shared" si="49"/>
        <v>39602.74545048787</v>
      </c>
      <c r="Q68" s="116">
        <f t="shared" si="49"/>
        <v>830.06610712418046</v>
      </c>
    </row>
    <row r="69" spans="1:17" s="102" customFormat="1" x14ac:dyDescent="0.25">
      <c r="A69" s="123"/>
      <c r="B69" s="124"/>
      <c r="C69" s="125"/>
      <c r="D69" s="126"/>
      <c r="E69" s="119"/>
      <c r="F69" s="126"/>
      <c r="G69" s="119"/>
      <c r="H69" s="126"/>
      <c r="I69" s="119"/>
      <c r="J69" s="104"/>
      <c r="K69" s="120"/>
      <c r="L69" s="104"/>
      <c r="M69" s="120"/>
      <c r="N69" s="104"/>
      <c r="O69" s="104"/>
      <c r="P69" s="104"/>
      <c r="Q69" s="104"/>
    </row>
    <row r="70" spans="1:17" s="102" customFormat="1" ht="25.5" x14ac:dyDescent="0.25">
      <c r="A70" s="127"/>
      <c r="B70" s="128" t="s">
        <v>95</v>
      </c>
      <c r="C70" s="129" t="s">
        <v>96</v>
      </c>
      <c r="D70" s="130"/>
      <c r="E70" s="131">
        <f>E59/E63/12</f>
        <v>49.333848365099193</v>
      </c>
      <c r="F70" s="130"/>
      <c r="G70" s="131">
        <f>G59/G63/12</f>
        <v>54.797881010595091</v>
      </c>
      <c r="H70" s="130"/>
      <c r="I70" s="131">
        <f>I59/I63/12</f>
        <v>78.252777989001729</v>
      </c>
      <c r="J70" s="130"/>
      <c r="K70" s="131">
        <f>K59/K63/12</f>
        <v>81.930658554484808</v>
      </c>
      <c r="L70" s="130"/>
      <c r="M70" s="131">
        <f>M59/M63/12</f>
        <v>85.781399506545597</v>
      </c>
      <c r="N70" s="130"/>
      <c r="O70" s="131">
        <f>O59/O63/12</f>
        <v>89.813125283353216</v>
      </c>
      <c r="P70" s="130"/>
      <c r="Q70" s="131">
        <f>Q59/Q63/12</f>
        <v>94.034342171670801</v>
      </c>
    </row>
    <row r="71" spans="1:17" s="102" customFormat="1" ht="31.5" x14ac:dyDescent="0.25">
      <c r="A71" s="127"/>
      <c r="B71" s="128" t="s">
        <v>97</v>
      </c>
      <c r="C71" s="106" t="s">
        <v>91</v>
      </c>
      <c r="D71" s="130"/>
      <c r="E71" s="131">
        <f>E66/E62</f>
        <v>13.169527382428793</v>
      </c>
      <c r="F71" s="130"/>
      <c r="G71" s="131">
        <f>G66/G62</f>
        <v>15.615705001887575</v>
      </c>
      <c r="H71" s="130"/>
      <c r="I71" s="131">
        <f>I66/I62</f>
        <v>16.530370455931564</v>
      </c>
      <c r="J71" s="130"/>
      <c r="K71" s="131">
        <f>K66/K62</f>
        <v>17.307297867360344</v>
      </c>
      <c r="L71" s="130"/>
      <c r="M71" s="131">
        <f>M66/M62</f>
        <v>18.12074086712628</v>
      </c>
      <c r="N71" s="130"/>
      <c r="O71" s="131">
        <f>O66/O62</f>
        <v>18.972415687881217</v>
      </c>
      <c r="P71" s="130"/>
      <c r="Q71" s="131">
        <f>Q66/Q62</f>
        <v>19.864119225211631</v>
      </c>
    </row>
    <row r="72" spans="1:17" s="102" customFormat="1" x14ac:dyDescent="0.25">
      <c r="A72" s="127"/>
      <c r="B72" s="128" t="s">
        <v>98</v>
      </c>
      <c r="C72" s="106" t="s">
        <v>91</v>
      </c>
      <c r="D72" s="130"/>
      <c r="E72" s="131">
        <f>E68/E62</f>
        <v>195.95265102038456</v>
      </c>
      <c r="F72" s="130"/>
      <c r="G72" s="131">
        <f>G68/G62</f>
        <v>306.54506689243499</v>
      </c>
      <c r="H72" s="130"/>
      <c r="I72" s="131">
        <f>I68/I62</f>
        <v>204.34814946382025</v>
      </c>
      <c r="J72" s="130"/>
      <c r="K72" s="131">
        <f>K68/K62</f>
        <v>213.95251248861979</v>
      </c>
      <c r="L72" s="130"/>
      <c r="M72" s="131">
        <f>M68/M62</f>
        <v>224.00828057558491</v>
      </c>
      <c r="N72" s="130"/>
      <c r="O72" s="131">
        <f>O68/O62</f>
        <v>234.53666976263736</v>
      </c>
      <c r="P72" s="130"/>
      <c r="Q72" s="131">
        <f>Q68/Q62</f>
        <v>245.55989324148126</v>
      </c>
    </row>
    <row r="73" spans="1:17" s="133" customFormat="1" ht="11.25" x14ac:dyDescent="0.2">
      <c r="A73" s="132"/>
      <c r="E73" s="134"/>
      <c r="F73" s="134"/>
      <c r="G73" s="134"/>
      <c r="H73" s="134"/>
      <c r="I73" s="134"/>
      <c r="J73" s="135"/>
      <c r="K73" s="136"/>
      <c r="L73" s="135"/>
      <c r="M73" s="136"/>
      <c r="N73" s="135"/>
      <c r="O73" s="135"/>
      <c r="P73" s="135"/>
      <c r="Q73" s="135"/>
    </row>
    <row r="74" spans="1:17" x14ac:dyDescent="0.25"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5">
      <c r="H75" s="138"/>
      <c r="I75" s="138"/>
      <c r="J75" s="138"/>
      <c r="K75" s="138"/>
      <c r="L75" s="138"/>
      <c r="M75" s="138"/>
      <c r="N75" s="138"/>
      <c r="O75" s="138"/>
      <c r="P75" s="138"/>
      <c r="Q75" s="138"/>
    </row>
    <row r="76" spans="1:17" s="16" customFormat="1" x14ac:dyDescent="0.25">
      <c r="A76" s="143"/>
      <c r="H76" s="138"/>
      <c r="I76" s="138"/>
      <c r="J76" s="138"/>
      <c r="K76" s="138"/>
      <c r="L76" s="138"/>
      <c r="M76" s="138"/>
      <c r="N76" s="138"/>
      <c r="O76" s="138"/>
      <c r="P76" s="138"/>
      <c r="Q76" s="138"/>
    </row>
    <row r="77" spans="1:17" s="16" customFormat="1" x14ac:dyDescent="0.25">
      <c r="A77" s="143"/>
      <c r="H77" s="138"/>
      <c r="I77" s="138"/>
      <c r="J77" s="138"/>
      <c r="K77" s="138"/>
      <c r="L77" s="138"/>
      <c r="M77" s="138"/>
      <c r="N77" s="138"/>
      <c r="O77" s="138"/>
      <c r="P77" s="138"/>
      <c r="Q77" s="138"/>
    </row>
    <row r="78" spans="1:17" s="144" customFormat="1" x14ac:dyDescent="0.25">
      <c r="A78" s="139"/>
      <c r="B78" s="16"/>
      <c r="C78" s="16"/>
      <c r="D78" s="16"/>
      <c r="E78" s="16"/>
      <c r="H78" s="139"/>
      <c r="I78" s="139"/>
      <c r="J78" s="104"/>
      <c r="K78" s="139"/>
      <c r="L78" s="104"/>
      <c r="M78" s="139"/>
      <c r="N78" s="104"/>
      <c r="O78" s="104"/>
      <c r="P78" s="104"/>
      <c r="Q78" s="104"/>
    </row>
    <row r="79" spans="1:17" s="16" customFormat="1" x14ac:dyDescent="0.25">
      <c r="A79" s="143"/>
    </row>
    <row r="81" spans="3:5" x14ac:dyDescent="0.25">
      <c r="C81" s="140"/>
      <c r="D81" s="141"/>
      <c r="E81" s="141"/>
    </row>
    <row r="82" spans="3:5" x14ac:dyDescent="0.25">
      <c r="C82" s="142"/>
      <c r="D82" s="141"/>
      <c r="E82" s="141"/>
    </row>
    <row r="83" spans="3:5" x14ac:dyDescent="0.25">
      <c r="C83" s="142"/>
    </row>
    <row r="84" spans="3:5" x14ac:dyDescent="0.25">
      <c r="C84" s="142"/>
    </row>
    <row r="85" spans="3:5" x14ac:dyDescent="0.25">
      <c r="C85" s="142"/>
    </row>
    <row r="86" spans="3:5" x14ac:dyDescent="0.25">
      <c r="C86" s="142"/>
    </row>
    <row r="87" spans="3:5" x14ac:dyDescent="0.25">
      <c r="C87" s="142"/>
    </row>
    <row r="89" spans="3:5" x14ac:dyDescent="0.25">
      <c r="C89" s="142"/>
    </row>
  </sheetData>
  <sheetProtection algorithmName="SHA-512" hashValue="23XY5KxyxWZNxchzrmgMCAx1UGf1Fo6tsdwzIG9kiexvQhkyIEm/o8VxarqmVeE7I6BCChhPFCfk56YLO61EVw==" saltValue="hJeXRrpIwReu2NxEXWKIvw==" spinCount="100000" sheet="1" objects="1" scenarios="1"/>
  <mergeCells count="4">
    <mergeCell ref="A4:L4"/>
    <mergeCell ref="A8:L8"/>
    <mergeCell ref="A15:Q15"/>
    <mergeCell ref="A39:Q39"/>
  </mergeCells>
  <dataValidations count="1">
    <dataValidation type="decimal" allowBlank="1" showInputMessage="1" showErrorMessage="1" error="Ввведеное значение неверно" sqref="K18:K24 Q50 F29:G30 E51:M51 E33:I33 M41:M45 L41:L44 D28:D36 D52:M52 D18:I19 K28 K41:K45 F28:I28 E28:E30 E32:G32 E34:G36 H10:M10 K50 M28 D41:I45 J41:J44 K33 E31:M31 M18:M26 Q18:Q24 O18:O24 M50 O31 O33 O45 O50 Q31 Q33 M33 Q45 Q47:Q48 J49:M49 M47:M48 K47:K48 E47:I50 D47:D51 O47:O48 L47 N47 P47">
      <formula1>-1000000000000000</formula1>
      <formula2>1000000000000000</formula2>
    </dataValidation>
  </dataValidations>
  <printOptions horizontalCentered="1"/>
  <pageMargins left="0.16" right="0.16" top="0.7" bottom="0.32" header="0.19685039370078741" footer="0.15748031496062992"/>
  <pageSetup paperSize="9" scale="60" fitToHeight="5" orientation="landscape" r:id="rId1"/>
  <headerFooter>
    <oddFooter>&amp;R&amp;"-,обычный"&amp;10&amp;P</oddFooter>
  </headerFooter>
  <colBreaks count="1" manualBreakCount="1">
    <brk id="9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нвв</vt:lpstr>
      <vt:lpstr>нвв!Заголовки_для_печати</vt:lpstr>
      <vt:lpstr>нвв!Область_печати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V. Zhiltsova</dc:creator>
  <cp:lastModifiedBy>Natalia V. Zhiltsova</cp:lastModifiedBy>
  <dcterms:created xsi:type="dcterms:W3CDTF">2014-06-17T04:09:39Z</dcterms:created>
  <dcterms:modified xsi:type="dcterms:W3CDTF">2014-06-17T04:11:47Z</dcterms:modified>
</cp:coreProperties>
</file>